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ingliederungshilfe\"/>
    </mc:Choice>
  </mc:AlternateContent>
  <bookViews>
    <workbookView xWindow="0" yWindow="0" windowWidth="19200" windowHeight="70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114" i="1" l="1"/>
  <c r="G112" i="1"/>
  <c r="G110" i="1"/>
  <c r="F114" i="1"/>
  <c r="F112" i="1"/>
  <c r="F110" i="1"/>
  <c r="C110" i="1"/>
  <c r="D116" i="1"/>
  <c r="D114" i="1"/>
  <c r="C114" i="1"/>
  <c r="E114" i="1" s="1"/>
  <c r="C112" i="1"/>
  <c r="D110" i="1"/>
  <c r="D112" i="1" s="1"/>
  <c r="E110" i="1"/>
  <c r="C93" i="1"/>
  <c r="D93" i="1"/>
  <c r="E93" i="1" s="1"/>
  <c r="C95" i="1"/>
  <c r="C97" i="1"/>
  <c r="E97" i="1" s="1"/>
  <c r="D97" i="1"/>
  <c r="G97" i="1" s="1"/>
  <c r="D99" i="1"/>
  <c r="F118" i="1" l="1"/>
  <c r="G120" i="1"/>
  <c r="E112" i="1"/>
  <c r="F122" i="1"/>
  <c r="G118" i="1"/>
  <c r="G122" i="1"/>
  <c r="F97" i="1"/>
  <c r="F105" i="1" s="1"/>
  <c r="H105" i="1" s="1"/>
  <c r="F93" i="1"/>
  <c r="F101" i="1" s="1"/>
  <c r="H101" i="1" s="1"/>
  <c r="D95" i="1"/>
  <c r="G93" i="1"/>
  <c r="G105" i="1"/>
  <c r="H93" i="1"/>
  <c r="G101" i="1"/>
  <c r="H97" i="1"/>
  <c r="H80" i="1"/>
  <c r="H78" i="1"/>
  <c r="H76" i="1"/>
  <c r="F80" i="1"/>
  <c r="F78" i="1"/>
  <c r="F76" i="1"/>
  <c r="G80" i="1"/>
  <c r="G78" i="1"/>
  <c r="G76" i="1"/>
  <c r="E80" i="1"/>
  <c r="D80" i="1"/>
  <c r="D78" i="1"/>
  <c r="E76" i="1"/>
  <c r="D82" i="1"/>
  <c r="G63" i="1"/>
  <c r="G71" i="1"/>
  <c r="G61" i="1"/>
  <c r="H61" i="1" s="1"/>
  <c r="G59" i="1"/>
  <c r="F63" i="1"/>
  <c r="F71" i="1" s="1"/>
  <c r="H71" i="1" s="1"/>
  <c r="F61" i="1"/>
  <c r="F69" i="1"/>
  <c r="F59" i="1"/>
  <c r="F67" i="1"/>
  <c r="G69" i="1"/>
  <c r="H69" i="1" s="1"/>
  <c r="G67" i="1"/>
  <c r="H67" i="1" s="1"/>
  <c r="F45" i="1"/>
  <c r="F43" i="1"/>
  <c r="F41" i="1"/>
  <c r="F49" i="1" s="1"/>
  <c r="G45" i="1"/>
  <c r="H45" i="1" s="1"/>
  <c r="G43" i="1"/>
  <c r="H43" i="1" s="1"/>
  <c r="G26" i="1"/>
  <c r="G34" i="1" s="1"/>
  <c r="G41" i="1"/>
  <c r="H41" i="1" s="1"/>
  <c r="F26" i="1"/>
  <c r="F34" i="1" s="1"/>
  <c r="H34" i="1" s="1"/>
  <c r="G53" i="1"/>
  <c r="G51" i="1"/>
  <c r="F53" i="1"/>
  <c r="H53" i="1" s="1"/>
  <c r="F51" i="1"/>
  <c r="H51" i="1" s="1"/>
  <c r="D47" i="1"/>
  <c r="F22" i="1"/>
  <c r="H22" i="1" s="1"/>
  <c r="F38" i="1"/>
  <c r="F18" i="1"/>
  <c r="G30" i="1"/>
  <c r="G38" i="1" s="1"/>
  <c r="H38" i="1" s="1"/>
  <c r="G28" i="1"/>
  <c r="G36" i="1" s="1"/>
  <c r="F30" i="1"/>
  <c r="H30" i="1" s="1"/>
  <c r="F28" i="1"/>
  <c r="F36" i="1" s="1"/>
  <c r="G14" i="1"/>
  <c r="G22" i="1"/>
  <c r="G12" i="1"/>
  <c r="G20" i="1"/>
  <c r="G10" i="1"/>
  <c r="H10" i="1" s="1"/>
  <c r="E12" i="1"/>
  <c r="F20" i="1" s="1"/>
  <c r="H20" i="1" s="1"/>
  <c r="F12" i="1"/>
  <c r="E10" i="1"/>
  <c r="E14" i="1"/>
  <c r="F14" i="1"/>
  <c r="H14" i="1" s="1"/>
  <c r="H12" i="1"/>
  <c r="F10" i="1"/>
  <c r="H59" i="1"/>
  <c r="H63" i="1"/>
  <c r="H118" i="1" l="1"/>
  <c r="H122" i="1"/>
  <c r="H114" i="1"/>
  <c r="H110" i="1"/>
  <c r="F120" i="1"/>
  <c r="H120" i="1" s="1"/>
  <c r="G95" i="1"/>
  <c r="G103" i="1" s="1"/>
  <c r="E95" i="1"/>
  <c r="F88" i="1"/>
  <c r="F84" i="1"/>
  <c r="G88" i="1"/>
  <c r="G86" i="1"/>
  <c r="E78" i="1"/>
  <c r="G84" i="1"/>
  <c r="H84" i="1" s="1"/>
  <c r="H49" i="1"/>
  <c r="H36" i="1"/>
  <c r="G18" i="1"/>
  <c r="H18" i="1" s="1"/>
  <c r="H26" i="1"/>
  <c r="G49" i="1"/>
  <c r="H28" i="1"/>
  <c r="H112" i="1" l="1"/>
  <c r="F95" i="1"/>
  <c r="F103" i="1" s="1"/>
  <c r="H103" i="1" s="1"/>
  <c r="H88" i="1"/>
  <c r="F86" i="1"/>
  <c r="H86" i="1" s="1"/>
  <c r="H95" i="1" l="1"/>
</calcChain>
</file>

<file path=xl/sharedStrings.xml><?xml version="1.0" encoding="utf-8"?>
<sst xmlns="http://schemas.openxmlformats.org/spreadsheetml/2006/main" count="112" uniqueCount="69">
  <si>
    <t>Anzahl der Kinder</t>
  </si>
  <si>
    <t>in der Zuständigkeit des üört. Tr.d.S.</t>
  </si>
  <si>
    <t xml:space="preserve">Bisherige Gesamtvergütung </t>
  </si>
  <si>
    <t>pro Kind und Monat</t>
  </si>
  <si>
    <t>davon für ergänzende Aufwendungen</t>
  </si>
  <si>
    <t>zur Gewährung d. Eingliederungshilfe</t>
  </si>
  <si>
    <t>insb. Sachkostenanteil</t>
  </si>
  <si>
    <t>Erhöhung lt. GK-Beschl.</t>
  </si>
  <si>
    <t xml:space="preserve">Gesamtvergütung </t>
  </si>
  <si>
    <t>1 Kind</t>
  </si>
  <si>
    <t>2 Kinder</t>
  </si>
  <si>
    <t>3 Kinder</t>
  </si>
  <si>
    <t>Eingliederungshilfe für Kinder mit Behinderung unter 3 Jahren in Krippen und kleinen Kindertagesstätten</t>
  </si>
  <si>
    <t>mit Behinderung Gruppen</t>
  </si>
  <si>
    <t>PK-Anteil 2016</t>
  </si>
  <si>
    <t>01.01.2016 - 31.12.2016</t>
  </si>
  <si>
    <t>16. Sitzung v. 19.09.2016</t>
  </si>
  <si>
    <t>PK-Anteil 2017</t>
  </si>
  <si>
    <t>SK-Anteil 2017</t>
  </si>
  <si>
    <t>minus 0,7 % SK-Ant.</t>
  </si>
  <si>
    <t>ab 01.01.2017</t>
  </si>
  <si>
    <t>2 Kind</t>
  </si>
  <si>
    <t>3 Kind</t>
  </si>
  <si>
    <t>01.01.2017 - 31.12.2017</t>
  </si>
  <si>
    <t>Sachkostenanteil 2017</t>
  </si>
  <si>
    <t>PK Anteil 2,8%</t>
  </si>
  <si>
    <t>Sachkostenanteil 2,2%</t>
  </si>
  <si>
    <t>Gesamtvergütung 2018</t>
  </si>
  <si>
    <t>PK Anteil 2018</t>
  </si>
  <si>
    <t>SK-Anteil 2018</t>
  </si>
  <si>
    <t>Sachkostenanteil 2018</t>
  </si>
  <si>
    <t>PK-Anteil 2018</t>
  </si>
  <si>
    <t>PK Anteil 4%</t>
  </si>
  <si>
    <t>Sachkostenanteil 2,3%</t>
  </si>
  <si>
    <t>Gesamtvergütung 2019</t>
  </si>
  <si>
    <t>01.01.2018 - 31.12.2018</t>
  </si>
  <si>
    <t>PK Anteil 2019</t>
  </si>
  <si>
    <t>SK-Anteil 2019</t>
  </si>
  <si>
    <t>01.01.2019 - 31.12.2019</t>
  </si>
  <si>
    <t>Sachkostenanteil 2019</t>
  </si>
  <si>
    <t>PK-Anteil 2019</t>
  </si>
  <si>
    <t>Gesamtvergütung 2020</t>
  </si>
  <si>
    <t>PK Anteil 3,8%</t>
  </si>
  <si>
    <t>Sachkostenanteil 2%</t>
  </si>
  <si>
    <t>01.01.2020 - 31.12.2020</t>
  </si>
  <si>
    <t>Sachkostenanteil 2020</t>
  </si>
  <si>
    <t>PK-Anteil 2020</t>
  </si>
  <si>
    <t>Gesamtvergütung 2021</t>
  </si>
  <si>
    <t>PK Anteil 2020</t>
  </si>
  <si>
    <t>SK-Anteil 2020</t>
  </si>
  <si>
    <t>01.01.2021 - 31.12.2021</t>
  </si>
  <si>
    <t>Sachkostenanteil 2021</t>
  </si>
  <si>
    <t>PK-Anteil 2021</t>
  </si>
  <si>
    <t>Gesamtvergütung 2022</t>
  </si>
  <si>
    <t>SK-Anteil 2021</t>
  </si>
  <si>
    <t>PK Anteil 2021</t>
  </si>
  <si>
    <t>PK Anteil 3,0%</t>
  </si>
  <si>
    <t>Sachkostenanteil 1,2%</t>
  </si>
  <si>
    <t>PK Anteil 1,6%</t>
  </si>
  <si>
    <t>Sachkostenanteil 3%</t>
  </si>
  <si>
    <t>Vergütungsanpassung</t>
  </si>
  <si>
    <t>01.01.2022 - 31.12.2022</t>
  </si>
  <si>
    <t>Sachkostenanteil 2022</t>
  </si>
  <si>
    <t>PK-Anteil 2022</t>
  </si>
  <si>
    <t>PK Anteil 4,2%</t>
  </si>
  <si>
    <t>Sachkostenanteil 11,1%</t>
  </si>
  <si>
    <t>PK Anteil 2022</t>
  </si>
  <si>
    <t>SK-Anteil 2022</t>
  </si>
  <si>
    <t>Gesamtvergütung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</si>
</sst>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_(* #,##0.00_);_(* \(#,##0.00\);_(* &quot;-&quot;??_);_(@_)"/>
    <numFmt numFmtId="166" formatCode="0.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8" fontId="0" fillId="0" borderId="5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8" fontId="3" fillId="0" borderId="5" xfId="0" applyNumberFormat="1" applyFont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8" fontId="0" fillId="0" borderId="0" xfId="0" applyNumberFormat="1"/>
    <xf numFmtId="10" fontId="0" fillId="2" borderId="8" xfId="0" applyNumberFormat="1" applyFill="1" applyBorder="1"/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9" xfId="0" applyBorder="1"/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4" fillId="3" borderId="2" xfId="1" applyFont="1" applyFill="1" applyBorder="1"/>
    <xf numFmtId="0" fontId="0" fillId="3" borderId="2" xfId="0" applyFill="1" applyBorder="1"/>
    <xf numFmtId="165" fontId="4" fillId="3" borderId="5" xfId="1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4" fontId="0" fillId="0" borderId="0" xfId="0" applyNumberFormat="1"/>
    <xf numFmtId="4" fontId="0" fillId="0" borderId="2" xfId="0" applyNumberFormat="1" applyBorder="1"/>
    <xf numFmtId="4" fontId="0" fillId="0" borderId="5" xfId="0" applyNumberFormat="1" applyBorder="1"/>
    <xf numFmtId="0" fontId="0" fillId="0" borderId="12" xfId="0" applyBorder="1"/>
    <xf numFmtId="0" fontId="0" fillId="0" borderId="13" xfId="0" applyBorder="1"/>
    <xf numFmtId="165" fontId="0" fillId="0" borderId="2" xfId="1" applyFont="1" applyBorder="1"/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3" xfId="1" applyFont="1" applyBorder="1" applyAlignment="1">
      <alignment horizontal="center"/>
    </xf>
    <xf numFmtId="165" fontId="5" fillId="0" borderId="2" xfId="1" applyFont="1" applyBorder="1" applyAlignment="1">
      <alignment horizontal="center"/>
    </xf>
    <xf numFmtId="165" fontId="5" fillId="0" borderId="5" xfId="1" applyFont="1" applyBorder="1" applyAlignment="1">
      <alignment horizontal="center"/>
    </xf>
    <xf numFmtId="165" fontId="0" fillId="0" borderId="3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0" fillId="0" borderId="3" xfId="1" applyNumberFormat="1" applyFont="1" applyBorder="1" applyAlignment="1"/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2"/>
  <sheetViews>
    <sheetView tabSelected="1" topLeftCell="A104" workbookViewId="0">
      <selection activeCell="D127" sqref="D127"/>
    </sheetView>
  </sheetViews>
  <sheetFormatPr baseColWidth="10" defaultRowHeight="12.75" x14ac:dyDescent="0.2"/>
  <cols>
    <col min="2" max="2" width="31.7109375" customWidth="1"/>
    <col min="3" max="3" width="23.140625" customWidth="1"/>
    <col min="4" max="4" width="33.140625" customWidth="1"/>
    <col min="5" max="5" width="14.85546875" customWidth="1"/>
    <col min="6" max="6" width="14.28515625" customWidth="1"/>
    <col min="7" max="7" width="20.42578125" customWidth="1"/>
    <col min="8" max="8" width="22.85546875" customWidth="1"/>
  </cols>
  <sheetData>
    <row r="3" spans="2:9" x14ac:dyDescent="0.2">
      <c r="B3" s="79" t="s">
        <v>60</v>
      </c>
      <c r="C3" s="79"/>
      <c r="D3" s="79"/>
      <c r="E3" s="79"/>
      <c r="F3" s="79"/>
      <c r="G3" s="79"/>
      <c r="H3" s="79"/>
    </row>
    <row r="4" spans="2:9" x14ac:dyDescent="0.2">
      <c r="B4" s="79" t="s">
        <v>12</v>
      </c>
      <c r="C4" s="79"/>
      <c r="D4" s="79"/>
      <c r="E4" s="79"/>
      <c r="F4" s="79"/>
      <c r="G4" s="79"/>
      <c r="H4" s="79"/>
    </row>
    <row r="5" spans="2:9" x14ac:dyDescent="0.2">
      <c r="B5" s="12"/>
      <c r="C5" s="12"/>
      <c r="D5" s="12"/>
      <c r="E5" s="12"/>
      <c r="F5" s="12"/>
      <c r="G5" s="12"/>
      <c r="H5" s="8"/>
    </row>
    <row r="6" spans="2:9" x14ac:dyDescent="0.2">
      <c r="B6" s="3" t="s">
        <v>0</v>
      </c>
      <c r="C6" s="7" t="s">
        <v>2</v>
      </c>
      <c r="D6" s="7" t="s">
        <v>4</v>
      </c>
      <c r="E6" s="3"/>
      <c r="F6" s="75" t="s">
        <v>7</v>
      </c>
      <c r="G6" s="76"/>
      <c r="H6" s="21" t="s">
        <v>8</v>
      </c>
      <c r="I6" s="3"/>
    </row>
    <row r="7" spans="2:9" x14ac:dyDescent="0.2">
      <c r="B7" s="3" t="s">
        <v>13</v>
      </c>
      <c r="C7" s="4" t="s">
        <v>3</v>
      </c>
      <c r="D7" s="4" t="s">
        <v>5</v>
      </c>
      <c r="E7" s="3"/>
      <c r="F7" s="77" t="s">
        <v>16</v>
      </c>
      <c r="G7" s="78"/>
      <c r="H7" s="22"/>
    </row>
    <row r="8" spans="2:9" x14ac:dyDescent="0.2">
      <c r="B8" s="9" t="s">
        <v>1</v>
      </c>
      <c r="C8" s="13" t="s">
        <v>15</v>
      </c>
      <c r="D8" s="13" t="s">
        <v>6</v>
      </c>
      <c r="E8" s="14" t="s">
        <v>14</v>
      </c>
      <c r="F8" s="29">
        <v>4.1000000000000002E-2</v>
      </c>
      <c r="G8" s="18" t="s">
        <v>19</v>
      </c>
      <c r="H8" s="23" t="s">
        <v>20</v>
      </c>
    </row>
    <row r="9" spans="2:9" x14ac:dyDescent="0.2">
      <c r="B9" s="3"/>
      <c r="C9" s="4"/>
      <c r="D9" s="4"/>
      <c r="E9" s="3"/>
      <c r="F9" s="16"/>
      <c r="G9" s="19"/>
      <c r="H9" s="24"/>
    </row>
    <row r="10" spans="2:9" x14ac:dyDescent="0.2">
      <c r="B10" s="1" t="s">
        <v>9</v>
      </c>
      <c r="C10" s="5">
        <v>1396.11</v>
      </c>
      <c r="D10" s="5">
        <v>104.35</v>
      </c>
      <c r="E10" s="2">
        <f>(C10-D10)</f>
        <v>1291.76</v>
      </c>
      <c r="F10" s="15">
        <f>E10*4.1/100</f>
        <v>52.962159999999997</v>
      </c>
      <c r="G10" s="20">
        <f>D10*(-0.7)/100</f>
        <v>-0.73044999999999982</v>
      </c>
      <c r="H10" s="25">
        <f>SUM(D10:G10)</f>
        <v>1448.3417099999999</v>
      </c>
    </row>
    <row r="11" spans="2:9" x14ac:dyDescent="0.2">
      <c r="B11" s="3"/>
      <c r="C11" s="6"/>
      <c r="D11" s="6"/>
      <c r="E11" s="1"/>
      <c r="F11" s="15"/>
      <c r="G11" s="20"/>
      <c r="H11" s="24"/>
    </row>
    <row r="12" spans="2:9" x14ac:dyDescent="0.2">
      <c r="B12" s="1" t="s">
        <v>10</v>
      </c>
      <c r="C12" s="5">
        <v>1609.53</v>
      </c>
      <c r="D12" s="5">
        <v>104.35</v>
      </c>
      <c r="E12" s="2">
        <f>(C12-D12)</f>
        <v>1505.18</v>
      </c>
      <c r="F12" s="15">
        <f>E12*4.1/100</f>
        <v>61.712379999999996</v>
      </c>
      <c r="G12" s="20">
        <f>D12*(-0.7)/100</f>
        <v>-0.73044999999999982</v>
      </c>
      <c r="H12" s="25">
        <f>SUM(D12:G12)</f>
        <v>1670.5119299999999</v>
      </c>
    </row>
    <row r="13" spans="2:9" x14ac:dyDescent="0.2">
      <c r="B13" s="1"/>
      <c r="C13" s="6"/>
      <c r="D13" s="6"/>
      <c r="E13" s="1"/>
      <c r="F13" s="15"/>
      <c r="G13" s="20"/>
      <c r="H13" s="24"/>
    </row>
    <row r="14" spans="2:9" x14ac:dyDescent="0.2">
      <c r="B14" s="14" t="s">
        <v>11</v>
      </c>
      <c r="C14" s="10">
        <v>1508.43</v>
      </c>
      <c r="D14" s="10">
        <v>104.35</v>
      </c>
      <c r="E14" s="11">
        <f>(C14-D14)</f>
        <v>1404.0800000000002</v>
      </c>
      <c r="F14" s="27">
        <f>E14*4.1/100</f>
        <v>57.567280000000004</v>
      </c>
      <c r="G14" s="17">
        <f>D14*(-0.7)/100</f>
        <v>-0.73044999999999982</v>
      </c>
      <c r="H14" s="26">
        <f>SUM(D14:G14)</f>
        <v>1565.26683</v>
      </c>
    </row>
    <row r="17" spans="2:8" x14ac:dyDescent="0.2">
      <c r="F17" t="s">
        <v>17</v>
      </c>
      <c r="G17" t="s">
        <v>18</v>
      </c>
    </row>
    <row r="18" spans="2:8" x14ac:dyDescent="0.2">
      <c r="F18" s="28">
        <f>E10+F10</f>
        <v>1344.72216</v>
      </c>
      <c r="G18" s="28">
        <f>D10+G10</f>
        <v>103.61954999999999</v>
      </c>
      <c r="H18" s="28">
        <f>SUM(F18:G18)</f>
        <v>1448.3417099999999</v>
      </c>
    </row>
    <row r="19" spans="2:8" x14ac:dyDescent="0.2">
      <c r="H19" s="28"/>
    </row>
    <row r="20" spans="2:8" x14ac:dyDescent="0.2">
      <c r="F20" s="28">
        <f>E12+F12</f>
        <v>1566.89238</v>
      </c>
      <c r="G20" s="28">
        <f>D12+G12</f>
        <v>103.61954999999999</v>
      </c>
      <c r="H20" s="28">
        <f>SUM(F20:G20)</f>
        <v>1670.5119299999999</v>
      </c>
    </row>
    <row r="21" spans="2:8" x14ac:dyDescent="0.2">
      <c r="H21" s="28"/>
    </row>
    <row r="22" spans="2:8" x14ac:dyDescent="0.2">
      <c r="F22" s="28">
        <f>E14+F14</f>
        <v>1461.6472800000001</v>
      </c>
      <c r="G22" s="28">
        <f>D14+G14</f>
        <v>103.61954999999999</v>
      </c>
      <c r="H22" s="28">
        <f>SUM(F22:G22)</f>
        <v>1565.26683</v>
      </c>
    </row>
    <row r="25" spans="2:8" x14ac:dyDescent="0.2">
      <c r="B25" s="7"/>
      <c r="C25" s="39" t="s">
        <v>23</v>
      </c>
      <c r="D25" s="40" t="s">
        <v>24</v>
      </c>
      <c r="E25" s="40" t="s">
        <v>17</v>
      </c>
      <c r="F25" s="41" t="s">
        <v>25</v>
      </c>
      <c r="G25" s="41" t="s">
        <v>26</v>
      </c>
      <c r="H25" s="42" t="s">
        <v>27</v>
      </c>
    </row>
    <row r="26" spans="2:8" x14ac:dyDescent="0.2">
      <c r="B26" s="4" t="s">
        <v>9</v>
      </c>
      <c r="C26" s="33">
        <v>1448.34</v>
      </c>
      <c r="D26" s="6">
        <v>103.62</v>
      </c>
      <c r="E26" s="33">
        <v>1344.72</v>
      </c>
      <c r="F26" s="36">
        <f>E26*0.028</f>
        <v>37.652160000000002</v>
      </c>
      <c r="G26" s="36">
        <f>D26*0.022</f>
        <v>2.2796400000000001</v>
      </c>
      <c r="H26" s="43">
        <f>SUM(D26:G26)</f>
        <v>1488.2718000000002</v>
      </c>
    </row>
    <row r="27" spans="2:8" x14ac:dyDescent="0.2">
      <c r="B27" s="4"/>
      <c r="C27" s="4"/>
      <c r="D27" s="4"/>
      <c r="E27" s="4"/>
      <c r="F27" s="37"/>
      <c r="G27" s="37"/>
      <c r="H27" s="32"/>
    </row>
    <row r="28" spans="2:8" x14ac:dyDescent="0.2">
      <c r="B28" s="4" t="s">
        <v>21</v>
      </c>
      <c r="C28" s="33">
        <v>1670.51</v>
      </c>
      <c r="D28" s="6">
        <v>103.62</v>
      </c>
      <c r="E28" s="33">
        <v>1566.89</v>
      </c>
      <c r="F28" s="36">
        <f>E28*0.028</f>
        <v>43.872920000000001</v>
      </c>
      <c r="G28" s="36">
        <f>D28*0.022</f>
        <v>2.2796400000000001</v>
      </c>
      <c r="H28" s="43">
        <f>SUM(D28:G28)</f>
        <v>1716.6625600000002</v>
      </c>
    </row>
    <row r="29" spans="2:8" x14ac:dyDescent="0.2">
      <c r="B29" s="4"/>
      <c r="C29" s="4"/>
      <c r="D29" s="4"/>
      <c r="E29" s="4"/>
      <c r="F29" s="37"/>
      <c r="G29" s="37"/>
      <c r="H29" s="32"/>
    </row>
    <row r="30" spans="2:8" x14ac:dyDescent="0.2">
      <c r="B30" s="13" t="s">
        <v>22</v>
      </c>
      <c r="C30" s="34">
        <v>1565.27</v>
      </c>
      <c r="D30" s="35">
        <v>103.62</v>
      </c>
      <c r="E30" s="34">
        <v>1461.65</v>
      </c>
      <c r="F30" s="38">
        <f>E30*0.028</f>
        <v>40.926200000000001</v>
      </c>
      <c r="G30" s="38">
        <f>D30*0.022</f>
        <v>2.2796400000000001</v>
      </c>
      <c r="H30" s="44">
        <f>SUM(D30:G30)</f>
        <v>1608.4758400000001</v>
      </c>
    </row>
    <row r="33" spans="1:8" x14ac:dyDescent="0.2">
      <c r="F33" s="46" t="s">
        <v>28</v>
      </c>
      <c r="G33" s="45" t="s">
        <v>29</v>
      </c>
      <c r="H33" s="30" t="s">
        <v>27</v>
      </c>
    </row>
    <row r="34" spans="1:8" x14ac:dyDescent="0.2">
      <c r="E34" s="45" t="s">
        <v>9</v>
      </c>
      <c r="F34" s="31">
        <f>SUM(E26:F26)</f>
        <v>1382.3721600000001</v>
      </c>
      <c r="G34" s="47">
        <f>G26+D26</f>
        <v>105.89964000000001</v>
      </c>
      <c r="H34" s="49">
        <f>F34+G34</f>
        <v>1488.2718000000002</v>
      </c>
    </row>
    <row r="36" spans="1:8" x14ac:dyDescent="0.2">
      <c r="E36" s="45" t="s">
        <v>10</v>
      </c>
      <c r="F36" s="31">
        <f>SUM(E28:F28)</f>
        <v>1610.7629200000001</v>
      </c>
      <c r="G36" s="47">
        <f>G28+D28</f>
        <v>105.89964000000001</v>
      </c>
      <c r="H36" s="49">
        <f>G36+F36</f>
        <v>1716.6625600000002</v>
      </c>
    </row>
    <row r="38" spans="1:8" x14ac:dyDescent="0.2">
      <c r="E38" s="45" t="s">
        <v>11</v>
      </c>
      <c r="F38" s="31">
        <f>SUM(E30:F30)</f>
        <v>1502.5762000000002</v>
      </c>
      <c r="G38" s="48">
        <f>G30+D30</f>
        <v>105.89964000000001</v>
      </c>
      <c r="H38" s="50">
        <f>G38+F38</f>
        <v>1608.4758400000003</v>
      </c>
    </row>
    <row r="39" spans="1:8" x14ac:dyDescent="0.2">
      <c r="C39" s="12"/>
    </row>
    <row r="40" spans="1:8" x14ac:dyDescent="0.2">
      <c r="A40" s="32"/>
      <c r="B40" s="54"/>
      <c r="C40" s="40" t="s">
        <v>35</v>
      </c>
      <c r="D40" s="40" t="s">
        <v>30</v>
      </c>
      <c r="E40" s="40" t="s">
        <v>31</v>
      </c>
      <c r="F40" s="41" t="s">
        <v>32</v>
      </c>
      <c r="G40" s="41" t="s">
        <v>33</v>
      </c>
      <c r="H40" s="42" t="s">
        <v>34</v>
      </c>
    </row>
    <row r="41" spans="1:8" x14ac:dyDescent="0.2">
      <c r="A41" s="32"/>
      <c r="B41" s="32" t="s">
        <v>9</v>
      </c>
      <c r="C41" s="64">
        <v>1488.27</v>
      </c>
      <c r="D41" s="61">
        <v>105.9</v>
      </c>
      <c r="E41" s="60">
        <v>1382.37</v>
      </c>
      <c r="F41" s="57">
        <f>E41*0.04</f>
        <v>55.294799999999995</v>
      </c>
      <c r="G41" s="57">
        <f>D41*0.023</f>
        <v>2.4357000000000002</v>
      </c>
      <c r="H41" s="67">
        <f>D41+E41+F41+G41</f>
        <v>1546.0004999999999</v>
      </c>
    </row>
    <row r="42" spans="1:8" x14ac:dyDescent="0.2">
      <c r="A42" s="32"/>
      <c r="B42" s="32"/>
      <c r="C42" s="56"/>
      <c r="D42" s="32"/>
      <c r="E42" s="4"/>
      <c r="F42" s="4"/>
      <c r="G42" s="4"/>
      <c r="H42" s="4"/>
    </row>
    <row r="43" spans="1:8" x14ac:dyDescent="0.2">
      <c r="A43" s="32"/>
      <c r="B43" s="32" t="s">
        <v>21</v>
      </c>
      <c r="C43" s="65">
        <v>1716.66</v>
      </c>
      <c r="D43" s="62">
        <v>105.9</v>
      </c>
      <c r="E43" s="33">
        <v>1610.76</v>
      </c>
      <c r="F43" s="58">
        <f>E43*0.04</f>
        <v>64.430400000000006</v>
      </c>
      <c r="G43" s="58">
        <f>D43*0.023</f>
        <v>2.4357000000000002</v>
      </c>
      <c r="H43" s="52">
        <f>D43+E43+F43+G43</f>
        <v>1783.5261</v>
      </c>
    </row>
    <row r="44" spans="1:8" x14ac:dyDescent="0.2">
      <c r="A44" s="32"/>
      <c r="B44" s="32"/>
      <c r="C44" s="4"/>
      <c r="D44" s="32"/>
      <c r="E44" s="4"/>
      <c r="F44" s="4"/>
      <c r="G44" s="4"/>
      <c r="H44" s="4"/>
    </row>
    <row r="45" spans="1:8" x14ac:dyDescent="0.2">
      <c r="A45" s="32"/>
      <c r="B45" s="32" t="s">
        <v>22</v>
      </c>
      <c r="C45" s="66">
        <v>1608.48</v>
      </c>
      <c r="D45" s="63">
        <v>105.9</v>
      </c>
      <c r="E45" s="34">
        <v>1502.58</v>
      </c>
      <c r="F45" s="59">
        <f>E45*0.04</f>
        <v>60.103200000000001</v>
      </c>
      <c r="G45" s="59">
        <f>D45*0.023</f>
        <v>2.4357000000000002</v>
      </c>
      <c r="H45" s="53">
        <f>D45+E45+F45+G45</f>
        <v>1671.0189</v>
      </c>
    </row>
    <row r="46" spans="1:8" x14ac:dyDescent="0.2">
      <c r="B46" s="55"/>
    </row>
    <row r="47" spans="1:8" x14ac:dyDescent="0.2">
      <c r="D47" s="49">
        <f>B47+C47</f>
        <v>0</v>
      </c>
      <c r="F47" s="46" t="s">
        <v>36</v>
      </c>
      <c r="G47" s="46" t="s">
        <v>37</v>
      </c>
      <c r="H47" s="30" t="s">
        <v>34</v>
      </c>
    </row>
    <row r="49" spans="2:8" x14ac:dyDescent="0.2">
      <c r="E49" s="46" t="s">
        <v>9</v>
      </c>
      <c r="F49" s="51">
        <f>E41+F41</f>
        <v>1437.6647999999998</v>
      </c>
      <c r="G49" s="68">
        <f>D41+G41</f>
        <v>108.3357</v>
      </c>
      <c r="H49" s="51">
        <f>F49+G49</f>
        <v>1546.0004999999999</v>
      </c>
    </row>
    <row r="51" spans="2:8" x14ac:dyDescent="0.2">
      <c r="E51" s="46" t="s">
        <v>21</v>
      </c>
      <c r="F51" s="51">
        <f>E43+F43</f>
        <v>1675.1904</v>
      </c>
      <c r="G51" s="68">
        <f>D43+G43</f>
        <v>108.3357</v>
      </c>
      <c r="H51" s="51">
        <f>F51+G51</f>
        <v>1783.5261</v>
      </c>
    </row>
    <row r="52" spans="2:8" x14ac:dyDescent="0.2">
      <c r="F52" s="51"/>
    </row>
    <row r="53" spans="2:8" x14ac:dyDescent="0.2">
      <c r="E53" s="46" t="s">
        <v>22</v>
      </c>
      <c r="F53" s="51">
        <f>E45+F45</f>
        <v>1562.6831999999999</v>
      </c>
      <c r="G53" s="68">
        <f>D45+G45</f>
        <v>108.3357</v>
      </c>
      <c r="H53" s="51">
        <f>F53+G53</f>
        <v>1671.0189</v>
      </c>
    </row>
    <row r="58" spans="2:8" x14ac:dyDescent="0.2">
      <c r="B58" s="7"/>
      <c r="C58" s="40" t="s">
        <v>38</v>
      </c>
      <c r="D58" s="40" t="s">
        <v>39</v>
      </c>
      <c r="E58" s="40" t="s">
        <v>40</v>
      </c>
      <c r="F58" s="41" t="s">
        <v>42</v>
      </c>
      <c r="G58" s="41" t="s">
        <v>43</v>
      </c>
      <c r="H58" s="42" t="s">
        <v>41</v>
      </c>
    </row>
    <row r="59" spans="2:8" x14ac:dyDescent="0.2">
      <c r="B59" s="4" t="s">
        <v>9</v>
      </c>
      <c r="C59" s="64">
        <v>1546</v>
      </c>
      <c r="D59" s="69">
        <v>108.34</v>
      </c>
      <c r="E59" s="60">
        <v>1437.66</v>
      </c>
      <c r="F59" s="57">
        <f>E59*3.8/100</f>
        <v>54.631080000000004</v>
      </c>
      <c r="G59" s="57">
        <f>D59*2/100</f>
        <v>2.1668000000000003</v>
      </c>
      <c r="H59" s="67">
        <f>D59+E59+F59+G59</f>
        <v>1602.7978800000001</v>
      </c>
    </row>
    <row r="60" spans="2:8" x14ac:dyDescent="0.2">
      <c r="B60" s="4"/>
      <c r="C60" s="56"/>
      <c r="D60" s="32"/>
      <c r="E60" s="4"/>
      <c r="F60" s="4"/>
      <c r="G60" s="4"/>
      <c r="H60" s="4"/>
    </row>
    <row r="61" spans="2:8" x14ac:dyDescent="0.2">
      <c r="B61" s="4" t="s">
        <v>21</v>
      </c>
      <c r="C61" s="65">
        <v>1783.53</v>
      </c>
      <c r="D61" s="62">
        <v>108.34</v>
      </c>
      <c r="E61" s="33">
        <v>1675.19</v>
      </c>
      <c r="F61" s="58">
        <f>E61*3.8/100</f>
        <v>63.657219999999995</v>
      </c>
      <c r="G61" s="58">
        <f>D61*2/100</f>
        <v>2.1668000000000003</v>
      </c>
      <c r="H61" s="52">
        <f>D61+E61+F61+G61</f>
        <v>1849.35402</v>
      </c>
    </row>
    <row r="62" spans="2:8" x14ac:dyDescent="0.2">
      <c r="B62" s="4"/>
      <c r="C62" s="4"/>
      <c r="D62" s="32"/>
      <c r="E62" s="4"/>
      <c r="F62" s="4"/>
      <c r="G62" s="4"/>
      <c r="H62" s="4"/>
    </row>
    <row r="63" spans="2:8" x14ac:dyDescent="0.2">
      <c r="B63" s="13" t="s">
        <v>22</v>
      </c>
      <c r="C63" s="66">
        <v>1671.02</v>
      </c>
      <c r="D63" s="63">
        <v>108.34</v>
      </c>
      <c r="E63" s="34">
        <v>1562.68</v>
      </c>
      <c r="F63" s="59">
        <f>E63*3.8/100</f>
        <v>59.381840000000004</v>
      </c>
      <c r="G63" s="59">
        <f>D63*2/100</f>
        <v>2.1668000000000003</v>
      </c>
      <c r="H63" s="53">
        <f>D63+E63+F63+G63</f>
        <v>1732.56864</v>
      </c>
    </row>
    <row r="64" spans="2:8" x14ac:dyDescent="0.2">
      <c r="B64" s="55"/>
    </row>
    <row r="65" spans="2:8" x14ac:dyDescent="0.2">
      <c r="D65" s="49"/>
      <c r="F65" s="46" t="s">
        <v>36</v>
      </c>
      <c r="G65" s="46" t="s">
        <v>37</v>
      </c>
      <c r="H65" s="30" t="s">
        <v>41</v>
      </c>
    </row>
    <row r="67" spans="2:8" x14ac:dyDescent="0.2">
      <c r="D67" s="71"/>
      <c r="E67" s="46" t="s">
        <v>9</v>
      </c>
      <c r="F67" s="51">
        <f>E59+F59</f>
        <v>1492.2910800000002</v>
      </c>
      <c r="G67" s="68">
        <f>D59+G59</f>
        <v>110.5068</v>
      </c>
      <c r="H67" s="51">
        <f>F67+G67</f>
        <v>1602.7978800000001</v>
      </c>
    </row>
    <row r="69" spans="2:8" x14ac:dyDescent="0.2">
      <c r="E69" s="46" t="s">
        <v>21</v>
      </c>
      <c r="F69" s="51">
        <f>E61+F61</f>
        <v>1738.8472200000001</v>
      </c>
      <c r="G69" s="68">
        <f>D61+G61</f>
        <v>110.5068</v>
      </c>
      <c r="H69" s="51">
        <f>F69+G69</f>
        <v>1849.3540200000002</v>
      </c>
    </row>
    <row r="70" spans="2:8" x14ac:dyDescent="0.2">
      <c r="F70" s="51"/>
    </row>
    <row r="71" spans="2:8" x14ac:dyDescent="0.2">
      <c r="E71" s="46" t="s">
        <v>22</v>
      </c>
      <c r="F71" s="51">
        <f>E63+F63</f>
        <v>1622.0618400000001</v>
      </c>
      <c r="G71" s="68">
        <f>D63+G63</f>
        <v>110.5068</v>
      </c>
      <c r="H71" s="51">
        <f>F71+G71</f>
        <v>1732.56864</v>
      </c>
    </row>
    <row r="75" spans="2:8" x14ac:dyDescent="0.2">
      <c r="B75" s="7"/>
      <c r="C75" s="40" t="s">
        <v>44</v>
      </c>
      <c r="D75" s="40" t="s">
        <v>45</v>
      </c>
      <c r="E75" s="40" t="s">
        <v>46</v>
      </c>
      <c r="F75" s="41" t="s">
        <v>56</v>
      </c>
      <c r="G75" s="41" t="s">
        <v>57</v>
      </c>
      <c r="H75" s="42" t="s">
        <v>47</v>
      </c>
    </row>
    <row r="76" spans="2:8" x14ac:dyDescent="0.2">
      <c r="B76" s="4" t="s">
        <v>9</v>
      </c>
      <c r="C76" s="64">
        <v>1602.8</v>
      </c>
      <c r="D76" s="69">
        <v>110.51</v>
      </c>
      <c r="E76" s="60">
        <f>C76-D76</f>
        <v>1492.29</v>
      </c>
      <c r="F76" s="57">
        <f>ROUND(E76*3/100,2)</f>
        <v>44.77</v>
      </c>
      <c r="G76" s="57">
        <f>ROUND(D76*1.2/100,2)</f>
        <v>1.33</v>
      </c>
      <c r="H76" s="74">
        <f>SUM(D76:G76)</f>
        <v>1648.8999999999999</v>
      </c>
    </row>
    <row r="77" spans="2:8" x14ac:dyDescent="0.2">
      <c r="B77" s="4"/>
      <c r="C77" s="56"/>
      <c r="D77" s="32"/>
      <c r="E77" s="4"/>
      <c r="F77" s="4"/>
      <c r="G77" s="4"/>
      <c r="H77" s="4"/>
    </row>
    <row r="78" spans="2:8" x14ac:dyDescent="0.2">
      <c r="B78" s="4" t="s">
        <v>21</v>
      </c>
      <c r="C78" s="65">
        <v>1849.35</v>
      </c>
      <c r="D78" s="72">
        <f>D76</f>
        <v>110.51</v>
      </c>
      <c r="E78" s="33">
        <f>C78-D78</f>
        <v>1738.84</v>
      </c>
      <c r="F78" s="58">
        <f>ROUND(E78*3/100,2)</f>
        <v>52.17</v>
      </c>
      <c r="G78" s="58">
        <f>ROUND(D78*1.2/100,2)</f>
        <v>1.33</v>
      </c>
      <c r="H78" s="52">
        <f>SUM(D78:G78)</f>
        <v>1902.85</v>
      </c>
    </row>
    <row r="79" spans="2:8" x14ac:dyDescent="0.2">
      <c r="B79" s="4"/>
      <c r="C79" s="4"/>
      <c r="D79" s="32"/>
      <c r="E79" s="4"/>
      <c r="F79" s="4"/>
      <c r="G79" s="4"/>
      <c r="H79" s="4"/>
    </row>
    <row r="80" spans="2:8" x14ac:dyDescent="0.2">
      <c r="B80" s="13" t="s">
        <v>22</v>
      </c>
      <c r="C80" s="66">
        <v>1732.57</v>
      </c>
      <c r="D80" s="73">
        <f>D76</f>
        <v>110.51</v>
      </c>
      <c r="E80" s="34">
        <f>C80-D80</f>
        <v>1622.06</v>
      </c>
      <c r="F80" s="59">
        <f>ROUND(E80*3/100,2)</f>
        <v>48.66</v>
      </c>
      <c r="G80" s="59">
        <f>ROUND(D80*1.2/100,2)</f>
        <v>1.33</v>
      </c>
      <c r="H80" s="53">
        <f>SUM(D80:G80)</f>
        <v>1782.56</v>
      </c>
    </row>
    <row r="81" spans="2:8" x14ac:dyDescent="0.2">
      <c r="B81" s="55"/>
    </row>
    <row r="82" spans="2:8" x14ac:dyDescent="0.2">
      <c r="D82" s="49">
        <f>B82+C82</f>
        <v>0</v>
      </c>
      <c r="F82" s="46" t="s">
        <v>48</v>
      </c>
      <c r="G82" s="46" t="s">
        <v>49</v>
      </c>
      <c r="H82" s="30" t="s">
        <v>47</v>
      </c>
    </row>
    <row r="84" spans="2:8" x14ac:dyDescent="0.2">
      <c r="E84" s="46" t="s">
        <v>9</v>
      </c>
      <c r="F84" s="51">
        <f>E76+F76</f>
        <v>1537.06</v>
      </c>
      <c r="G84" s="68">
        <f>D76+G76</f>
        <v>111.84</v>
      </c>
      <c r="H84" s="51">
        <f>F84+G84</f>
        <v>1648.8999999999999</v>
      </c>
    </row>
    <row r="86" spans="2:8" x14ac:dyDescent="0.2">
      <c r="E86" s="46" t="s">
        <v>21</v>
      </c>
      <c r="F86" s="51">
        <f>E78+F78</f>
        <v>1791.01</v>
      </c>
      <c r="G86" s="68">
        <f>D78+G78</f>
        <v>111.84</v>
      </c>
      <c r="H86" s="51">
        <f>F86+G86</f>
        <v>1902.85</v>
      </c>
    </row>
    <row r="87" spans="2:8" x14ac:dyDescent="0.2">
      <c r="F87" s="51"/>
    </row>
    <row r="88" spans="2:8" x14ac:dyDescent="0.2">
      <c r="E88" s="46" t="s">
        <v>22</v>
      </c>
      <c r="F88" s="51">
        <f>E80+F80</f>
        <v>1670.72</v>
      </c>
      <c r="G88" s="68">
        <f>D80+G80</f>
        <v>111.84</v>
      </c>
      <c r="H88" s="51">
        <f>F88+G88</f>
        <v>1782.56</v>
      </c>
    </row>
    <row r="92" spans="2:8" x14ac:dyDescent="0.2">
      <c r="B92" s="7"/>
      <c r="C92" s="40" t="s">
        <v>50</v>
      </c>
      <c r="D92" s="40" t="s">
        <v>51</v>
      </c>
      <c r="E92" s="40" t="s">
        <v>52</v>
      </c>
      <c r="F92" s="41" t="s">
        <v>58</v>
      </c>
      <c r="G92" s="41" t="s">
        <v>59</v>
      </c>
      <c r="H92" s="42" t="s">
        <v>53</v>
      </c>
    </row>
    <row r="93" spans="2:8" x14ac:dyDescent="0.2">
      <c r="B93" s="4" t="s">
        <v>9</v>
      </c>
      <c r="C93" s="64">
        <f>H84</f>
        <v>1648.8999999999999</v>
      </c>
      <c r="D93" s="69">
        <f>G84</f>
        <v>111.84</v>
      </c>
      <c r="E93" s="60">
        <f>C93-D93</f>
        <v>1537.06</v>
      </c>
      <c r="F93" s="57">
        <f>ROUND(E93*1.6/100,2)</f>
        <v>24.59</v>
      </c>
      <c r="G93" s="57">
        <f>ROUND(D93*3/100,2)</f>
        <v>3.36</v>
      </c>
      <c r="H93" s="74">
        <f>D93+E93+F93+G93</f>
        <v>1676.8499999999997</v>
      </c>
    </row>
    <row r="94" spans="2:8" x14ac:dyDescent="0.2">
      <c r="B94" s="4"/>
      <c r="C94" s="56"/>
      <c r="D94" s="32"/>
      <c r="E94" s="4"/>
      <c r="F94" s="4"/>
      <c r="G94" s="4"/>
      <c r="H94" s="4"/>
    </row>
    <row r="95" spans="2:8" x14ac:dyDescent="0.2">
      <c r="B95" s="4" t="s">
        <v>21</v>
      </c>
      <c r="C95" s="65">
        <f>H86</f>
        <v>1902.85</v>
      </c>
      <c r="D95" s="72">
        <f>D93</f>
        <v>111.84</v>
      </c>
      <c r="E95" s="33">
        <f>C95-D95</f>
        <v>1791.01</v>
      </c>
      <c r="F95" s="58">
        <f>ROUND(E95*1.6/100,2)</f>
        <v>28.66</v>
      </c>
      <c r="G95" s="58">
        <f>ROUND(D95*3/100,2)</f>
        <v>3.36</v>
      </c>
      <c r="H95" s="52">
        <f>D95+E95+F95+G95</f>
        <v>1934.87</v>
      </c>
    </row>
    <row r="96" spans="2:8" x14ac:dyDescent="0.2">
      <c r="B96" s="4"/>
      <c r="C96" s="4"/>
      <c r="D96" s="32"/>
      <c r="E96" s="4"/>
      <c r="F96" s="4"/>
      <c r="G96" s="4"/>
      <c r="H96" s="4"/>
    </row>
    <row r="97" spans="2:8" x14ac:dyDescent="0.2">
      <c r="B97" s="13" t="s">
        <v>22</v>
      </c>
      <c r="C97" s="66">
        <f>H88</f>
        <v>1782.56</v>
      </c>
      <c r="D97" s="73">
        <f>D93</f>
        <v>111.84</v>
      </c>
      <c r="E97" s="34">
        <f>C97-D97</f>
        <v>1670.72</v>
      </c>
      <c r="F97" s="59">
        <f>ROUND(E97*1.6/100,2)</f>
        <v>26.73</v>
      </c>
      <c r="G97" s="59">
        <f>ROUND(D97*3/100,2)</f>
        <v>3.36</v>
      </c>
      <c r="H97" s="53">
        <f>D97+E97+F97+G97</f>
        <v>1812.6499999999999</v>
      </c>
    </row>
    <row r="98" spans="2:8" x14ac:dyDescent="0.2">
      <c r="B98" s="55"/>
    </row>
    <row r="99" spans="2:8" x14ac:dyDescent="0.2">
      <c r="D99" s="49">
        <f>B99+C99</f>
        <v>0</v>
      </c>
      <c r="F99" s="46" t="s">
        <v>55</v>
      </c>
      <c r="G99" s="46" t="s">
        <v>54</v>
      </c>
      <c r="H99" s="70" t="s">
        <v>53</v>
      </c>
    </row>
    <row r="101" spans="2:8" x14ac:dyDescent="0.2">
      <c r="E101" s="46" t="s">
        <v>9</v>
      </c>
      <c r="F101" s="51">
        <f>E93+F93</f>
        <v>1561.6499999999999</v>
      </c>
      <c r="G101" s="68">
        <f>D93+G93</f>
        <v>115.2</v>
      </c>
      <c r="H101" s="51">
        <f>F101+G101</f>
        <v>1676.85</v>
      </c>
    </row>
    <row r="103" spans="2:8" x14ac:dyDescent="0.2">
      <c r="E103" s="46" t="s">
        <v>21</v>
      </c>
      <c r="F103" s="51">
        <f>E95+F95</f>
        <v>1819.67</v>
      </c>
      <c r="G103" s="68">
        <f>D95+G95</f>
        <v>115.2</v>
      </c>
      <c r="H103" s="51">
        <f>F103+G103</f>
        <v>1934.8700000000001</v>
      </c>
    </row>
    <row r="104" spans="2:8" x14ac:dyDescent="0.2">
      <c r="F104" s="51"/>
    </row>
    <row r="105" spans="2:8" x14ac:dyDescent="0.2">
      <c r="E105" s="46" t="s">
        <v>22</v>
      </c>
      <c r="F105" s="51">
        <f>E97+F97</f>
        <v>1697.45</v>
      </c>
      <c r="G105" s="68">
        <f>D97+G97</f>
        <v>115.2</v>
      </c>
      <c r="H105" s="51">
        <f>F105+G105</f>
        <v>1812.65</v>
      </c>
    </row>
    <row r="109" spans="2:8" x14ac:dyDescent="0.2">
      <c r="B109" s="7"/>
      <c r="C109" s="40" t="s">
        <v>61</v>
      </c>
      <c r="D109" s="40" t="s">
        <v>62</v>
      </c>
      <c r="E109" s="40" t="s">
        <v>63</v>
      </c>
      <c r="F109" s="41" t="s">
        <v>64</v>
      </c>
      <c r="G109" s="41" t="s">
        <v>65</v>
      </c>
      <c r="H109" s="42" t="s">
        <v>68</v>
      </c>
    </row>
    <row r="110" spans="2:8" x14ac:dyDescent="0.2">
      <c r="B110" s="4" t="s">
        <v>9</v>
      </c>
      <c r="C110" s="64">
        <f>H101</f>
        <v>1676.85</v>
      </c>
      <c r="D110" s="69">
        <f>G101</f>
        <v>115.2</v>
      </c>
      <c r="E110" s="60">
        <f>C110-D110</f>
        <v>1561.6499999999999</v>
      </c>
      <c r="F110" s="57">
        <f>ROUND(E110*4.2/100,2)</f>
        <v>65.59</v>
      </c>
      <c r="G110" s="57">
        <f>ROUND(D110*11.1/100,2)</f>
        <v>12.79</v>
      </c>
      <c r="H110" s="74">
        <f>D110+E110+F110+G110</f>
        <v>1755.2299999999998</v>
      </c>
    </row>
    <row r="111" spans="2:8" x14ac:dyDescent="0.2">
      <c r="B111" s="4"/>
      <c r="C111" s="56"/>
      <c r="D111" s="32"/>
      <c r="E111" s="4"/>
      <c r="F111" s="4"/>
      <c r="G111" s="4"/>
      <c r="H111" s="4"/>
    </row>
    <row r="112" spans="2:8" x14ac:dyDescent="0.2">
      <c r="B112" s="4" t="s">
        <v>21</v>
      </c>
      <c r="C112" s="65">
        <f>H103</f>
        <v>1934.8700000000001</v>
      </c>
      <c r="D112" s="72">
        <f>D110</f>
        <v>115.2</v>
      </c>
      <c r="E112" s="33">
        <f>C112-D112</f>
        <v>1819.67</v>
      </c>
      <c r="F112" s="58">
        <f>ROUND(E112*4.2/100,2)</f>
        <v>76.430000000000007</v>
      </c>
      <c r="G112" s="58">
        <f>ROUND(D112*11.1/100,2)</f>
        <v>12.79</v>
      </c>
      <c r="H112" s="52">
        <f>D112+E112+F112+G112</f>
        <v>2024.0900000000001</v>
      </c>
    </row>
    <row r="113" spans="2:8" x14ac:dyDescent="0.2">
      <c r="B113" s="4"/>
      <c r="C113" s="4"/>
      <c r="D113" s="32"/>
      <c r="E113" s="4"/>
      <c r="F113" s="4"/>
      <c r="G113" s="4"/>
      <c r="H113" s="4"/>
    </row>
    <row r="114" spans="2:8" x14ac:dyDescent="0.2">
      <c r="B114" s="13" t="s">
        <v>22</v>
      </c>
      <c r="C114" s="66">
        <f>H105</f>
        <v>1812.65</v>
      </c>
      <c r="D114" s="73">
        <f>D110</f>
        <v>115.2</v>
      </c>
      <c r="E114" s="34">
        <f>C114-D114</f>
        <v>1697.45</v>
      </c>
      <c r="F114" s="59">
        <f>ROUND(E114*4.2/100,2)</f>
        <v>71.290000000000006</v>
      </c>
      <c r="G114" s="59">
        <f>ROUND(D114*11.1/100,2)</f>
        <v>12.79</v>
      </c>
      <c r="H114" s="53">
        <f>D114+E114+F114+G114</f>
        <v>1896.73</v>
      </c>
    </row>
    <row r="115" spans="2:8" x14ac:dyDescent="0.2">
      <c r="B115" s="55"/>
    </row>
    <row r="116" spans="2:8" x14ac:dyDescent="0.2">
      <c r="D116" s="49">
        <f>B116+C116</f>
        <v>0</v>
      </c>
      <c r="F116" s="46" t="s">
        <v>66</v>
      </c>
      <c r="G116" s="46" t="s">
        <v>67</v>
      </c>
      <c r="H116" s="70" t="s">
        <v>68</v>
      </c>
    </row>
    <row r="118" spans="2:8" x14ac:dyDescent="0.2">
      <c r="E118" s="46" t="s">
        <v>9</v>
      </c>
      <c r="F118" s="51">
        <f>E110+F110</f>
        <v>1627.2399999999998</v>
      </c>
      <c r="G118" s="68">
        <f>D110+G110</f>
        <v>127.99000000000001</v>
      </c>
      <c r="H118" s="51">
        <f>F118+G118</f>
        <v>1755.2299999999998</v>
      </c>
    </row>
    <row r="120" spans="2:8" x14ac:dyDescent="0.2">
      <c r="E120" s="46" t="s">
        <v>21</v>
      </c>
      <c r="F120" s="51">
        <f>E112+F112</f>
        <v>1896.1000000000001</v>
      </c>
      <c r="G120" s="68">
        <f>D112+G112</f>
        <v>127.99000000000001</v>
      </c>
      <c r="H120" s="51">
        <f>F120+G120</f>
        <v>2024.0900000000001</v>
      </c>
    </row>
    <row r="121" spans="2:8" x14ac:dyDescent="0.2">
      <c r="F121" s="51"/>
    </row>
    <row r="122" spans="2:8" x14ac:dyDescent="0.2">
      <c r="E122" s="46" t="s">
        <v>22</v>
      </c>
      <c r="F122" s="51">
        <f>E114+F114</f>
        <v>1768.74</v>
      </c>
      <c r="G122" s="68">
        <f>D114+G114</f>
        <v>127.99000000000001</v>
      </c>
      <c r="H122" s="51">
        <f>F122+G122</f>
        <v>1896.73</v>
      </c>
    </row>
  </sheetData>
  <mergeCells count="4">
    <mergeCell ref="F6:G6"/>
    <mergeCell ref="F7:G7"/>
    <mergeCell ref="B3:H3"/>
    <mergeCell ref="B4:H4"/>
  </mergeCells>
  <phoneticPr fontId="2" type="noConversion"/>
  <pageMargins left="0.2" right="0.19" top="1.1299999999999999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2018-11-27T14:30:55Z</cp:lastPrinted>
  <dcterms:created xsi:type="dcterms:W3CDTF">1996-10-17T05:27:31Z</dcterms:created>
  <dcterms:modified xsi:type="dcterms:W3CDTF">2022-11-29T17:12:10Z</dcterms:modified>
</cp:coreProperties>
</file>