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68" yWindow="-12" windowWidth="14280" windowHeight="10668" tabRatio="500"/>
  </bookViews>
  <sheets>
    <sheet name="Anlage A" sheetId="1" r:id="rId1"/>
    <sheet name="Anlage A1" sheetId="2" r:id="rId2"/>
    <sheet name="Anlage A2" sheetId="3" r:id="rId3"/>
    <sheet name="Anlage A3" sheetId="4" r:id="rId4"/>
    <sheet name="Anlage A3a" sheetId="5" r:id="rId5"/>
    <sheet name="Anlage A4" sheetId="6" r:id="rId6"/>
    <sheet name="Anlage B" sheetId="7" r:id="rId7"/>
    <sheet name="Anlage C" sheetId="8" r:id="rId8"/>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N11" i="4" l="1"/>
  <c r="O11" i="4"/>
  <c r="P11" i="4" s="1"/>
  <c r="Q11" i="4" s="1"/>
  <c r="R11" i="4" s="1"/>
  <c r="N12" i="4"/>
  <c r="O12" i="4"/>
  <c r="P12" i="4" s="1"/>
  <c r="Q12" i="4" s="1"/>
  <c r="R12" i="4" s="1"/>
  <c r="S12" i="4" s="1"/>
  <c r="U12" i="4"/>
  <c r="V12" i="4"/>
  <c r="W12" i="4"/>
  <c r="X12" i="4"/>
  <c r="U13" i="4"/>
  <c r="V13" i="4"/>
  <c r="W13" i="4"/>
  <c r="X13" i="4"/>
  <c r="S11" i="4" l="1"/>
  <c r="W59" i="4"/>
  <c r="D46" i="8" l="1"/>
  <c r="D45" i="8"/>
  <c r="D43" i="8"/>
  <c r="F41" i="8"/>
  <c r="D33" i="8"/>
  <c r="C33" i="8"/>
  <c r="D32" i="8"/>
  <c r="C32" i="8"/>
  <c r="D31" i="8"/>
  <c r="C31" i="8"/>
  <c r="H30" i="8"/>
  <c r="G15" i="8"/>
  <c r="E15" i="8"/>
  <c r="A12" i="8"/>
  <c r="F11" i="8"/>
  <c r="A11" i="8"/>
  <c r="F10" i="8"/>
  <c r="A10" i="8"/>
  <c r="F9" i="8"/>
  <c r="A9" i="8"/>
  <c r="A8" i="8"/>
  <c r="A7" i="8"/>
  <c r="A6" i="8"/>
  <c r="A3" i="8"/>
  <c r="G2" i="8"/>
  <c r="F2" i="8"/>
  <c r="E2" i="8"/>
  <c r="D2" i="8"/>
  <c r="B2" i="8"/>
  <c r="A2" i="8"/>
  <c r="B10" i="7"/>
  <c r="D8" i="7"/>
  <c r="D10" i="7" s="1"/>
  <c r="G30" i="8" s="1"/>
  <c r="A3" i="7"/>
  <c r="A2" i="7"/>
  <c r="H53" i="6"/>
  <c r="D47" i="6"/>
  <c r="C47" i="6"/>
  <c r="D38" i="6"/>
  <c r="M25" i="6"/>
  <c r="M23" i="6"/>
  <c r="M21" i="6"/>
  <c r="B13" i="6"/>
  <c r="K12" i="6"/>
  <c r="I12" i="6"/>
  <c r="H12" i="6"/>
  <c r="J12" i="6" s="1"/>
  <c r="K11" i="6"/>
  <c r="H11" i="6"/>
  <c r="I11" i="6" s="1"/>
  <c r="B9" i="6"/>
  <c r="H54" i="6" s="1"/>
  <c r="K8" i="6"/>
  <c r="H8" i="6"/>
  <c r="K7" i="6"/>
  <c r="J7" i="6"/>
  <c r="H7" i="6"/>
  <c r="A3" i="6"/>
  <c r="A2" i="6"/>
  <c r="X67" i="5"/>
  <c r="L62" i="5"/>
  <c r="M61" i="5"/>
  <c r="W60" i="5"/>
  <c r="W58" i="5"/>
  <c r="Y55" i="5"/>
  <c r="X55" i="5"/>
  <c r="W55" i="5"/>
  <c r="V55" i="5"/>
  <c r="U55" i="5"/>
  <c r="T55" i="5"/>
  <c r="S55" i="5"/>
  <c r="R55" i="5"/>
  <c r="Q55" i="5"/>
  <c r="P55" i="5"/>
  <c r="O55" i="5"/>
  <c r="N55" i="5"/>
  <c r="M55" i="5"/>
  <c r="K55" i="5"/>
  <c r="J55" i="5"/>
  <c r="I55" i="5"/>
  <c r="H55" i="5"/>
  <c r="G55" i="5"/>
  <c r="F55" i="5"/>
  <c r="E55" i="5"/>
  <c r="Y54" i="5"/>
  <c r="X54" i="5"/>
  <c r="W54" i="5"/>
  <c r="V54" i="5"/>
  <c r="U54" i="5"/>
  <c r="T54" i="5"/>
  <c r="S54" i="5"/>
  <c r="R54" i="5"/>
  <c r="Q54" i="5"/>
  <c r="P54" i="5"/>
  <c r="O54" i="5"/>
  <c r="N54" i="5"/>
  <c r="M54" i="5"/>
  <c r="K54" i="5"/>
  <c r="J54" i="5"/>
  <c r="I54" i="5"/>
  <c r="H54" i="5"/>
  <c r="G54" i="5"/>
  <c r="F54" i="5"/>
  <c r="E54" i="5"/>
  <c r="Y53" i="5"/>
  <c r="X53" i="5"/>
  <c r="W53" i="5"/>
  <c r="V53" i="5"/>
  <c r="U53" i="5"/>
  <c r="T53" i="5"/>
  <c r="S53" i="5"/>
  <c r="R53" i="5"/>
  <c r="Q53" i="5"/>
  <c r="P53" i="5"/>
  <c r="O53" i="5"/>
  <c r="N53" i="5"/>
  <c r="M53" i="5"/>
  <c r="K53" i="5"/>
  <c r="J53" i="5"/>
  <c r="I53" i="5"/>
  <c r="H53" i="5"/>
  <c r="G53" i="5"/>
  <c r="F53" i="5"/>
  <c r="E53" i="5"/>
  <c r="Y52" i="5"/>
  <c r="X52" i="5"/>
  <c r="W52" i="5"/>
  <c r="V52" i="5"/>
  <c r="U52" i="5"/>
  <c r="T52" i="5"/>
  <c r="S52" i="5"/>
  <c r="R52" i="5"/>
  <c r="Q52" i="5"/>
  <c r="P52" i="5"/>
  <c r="O52" i="5"/>
  <c r="N52" i="5"/>
  <c r="M52" i="5"/>
  <c r="K52" i="5"/>
  <c r="J52" i="5"/>
  <c r="I52" i="5"/>
  <c r="H52" i="5"/>
  <c r="G52" i="5"/>
  <c r="F52" i="5"/>
  <c r="E52" i="5"/>
  <c r="Y51" i="5"/>
  <c r="X51" i="5"/>
  <c r="W51" i="5"/>
  <c r="V51" i="5"/>
  <c r="U51" i="5"/>
  <c r="T51" i="5"/>
  <c r="S51" i="5"/>
  <c r="R51" i="5"/>
  <c r="Q51" i="5"/>
  <c r="P51" i="5"/>
  <c r="O51" i="5"/>
  <c r="N51" i="5"/>
  <c r="M51" i="5"/>
  <c r="K51" i="5"/>
  <c r="J51" i="5"/>
  <c r="I51" i="5"/>
  <c r="H51" i="5"/>
  <c r="G51" i="5"/>
  <c r="F51" i="5"/>
  <c r="E51" i="5"/>
  <c r="Y50" i="5"/>
  <c r="X50" i="5"/>
  <c r="W50" i="5"/>
  <c r="V50" i="5"/>
  <c r="U50" i="5"/>
  <c r="T50" i="5"/>
  <c r="S50" i="5"/>
  <c r="R50" i="5"/>
  <c r="Q50" i="5"/>
  <c r="P50" i="5"/>
  <c r="O50" i="5"/>
  <c r="N50" i="5"/>
  <c r="M50" i="5"/>
  <c r="K50" i="5"/>
  <c r="J50" i="5"/>
  <c r="I50" i="5"/>
  <c r="H50" i="5"/>
  <c r="G50" i="5"/>
  <c r="F50" i="5"/>
  <c r="E50" i="5"/>
  <c r="Y49" i="5"/>
  <c r="X49" i="5"/>
  <c r="W49" i="5"/>
  <c r="V49" i="5"/>
  <c r="U49" i="5"/>
  <c r="T49" i="5"/>
  <c r="S49" i="5"/>
  <c r="R49" i="5"/>
  <c r="Q49" i="5"/>
  <c r="P49" i="5"/>
  <c r="O49" i="5"/>
  <c r="N49" i="5"/>
  <c r="M49" i="5"/>
  <c r="K49" i="5"/>
  <c r="J49" i="5"/>
  <c r="I49" i="5"/>
  <c r="H49" i="5"/>
  <c r="G49" i="5"/>
  <c r="F49" i="5"/>
  <c r="E49" i="5"/>
  <c r="Y48" i="5"/>
  <c r="X48" i="5"/>
  <c r="W48" i="5"/>
  <c r="V48" i="5"/>
  <c r="U48" i="5"/>
  <c r="T48" i="5"/>
  <c r="S48" i="5"/>
  <c r="R48" i="5"/>
  <c r="Q48" i="5"/>
  <c r="P48" i="5"/>
  <c r="O48" i="5"/>
  <c r="N48" i="5"/>
  <c r="M48" i="5"/>
  <c r="K48" i="5"/>
  <c r="J48" i="5"/>
  <c r="I48" i="5"/>
  <c r="H48" i="5"/>
  <c r="G48" i="5"/>
  <c r="F48" i="5"/>
  <c r="E48" i="5"/>
  <c r="Y47" i="5"/>
  <c r="X47" i="5"/>
  <c r="W47" i="5"/>
  <c r="V47" i="5"/>
  <c r="U47" i="5"/>
  <c r="T47" i="5"/>
  <c r="S47" i="5"/>
  <c r="R47" i="5"/>
  <c r="Q47" i="5"/>
  <c r="P47" i="5"/>
  <c r="O47" i="5"/>
  <c r="N47" i="5"/>
  <c r="M47" i="5"/>
  <c r="K47" i="5"/>
  <c r="J47" i="5"/>
  <c r="I47" i="5"/>
  <c r="H47" i="5"/>
  <c r="G47" i="5"/>
  <c r="F47" i="5"/>
  <c r="E47" i="5"/>
  <c r="Y46" i="5"/>
  <c r="X46" i="5"/>
  <c r="W46" i="5"/>
  <c r="V46" i="5"/>
  <c r="U46" i="5"/>
  <c r="T46" i="5"/>
  <c r="S46" i="5"/>
  <c r="R46" i="5"/>
  <c r="Q46" i="5"/>
  <c r="P46" i="5"/>
  <c r="O46" i="5"/>
  <c r="N46" i="5"/>
  <c r="M46" i="5"/>
  <c r="K46" i="5"/>
  <c r="J46" i="5"/>
  <c r="I46" i="5"/>
  <c r="H46" i="5"/>
  <c r="G46" i="5"/>
  <c r="F46" i="5"/>
  <c r="E46" i="5"/>
  <c r="Y45" i="5"/>
  <c r="X45" i="5"/>
  <c r="W45" i="5"/>
  <c r="V45" i="5"/>
  <c r="U45" i="5"/>
  <c r="T45" i="5"/>
  <c r="S45" i="5"/>
  <c r="R45" i="5"/>
  <c r="Q45" i="5"/>
  <c r="P45" i="5"/>
  <c r="O45" i="5"/>
  <c r="N45" i="5"/>
  <c r="M45" i="5"/>
  <c r="K45" i="5"/>
  <c r="J45" i="5"/>
  <c r="I45" i="5"/>
  <c r="H45" i="5"/>
  <c r="G45" i="5"/>
  <c r="F45" i="5"/>
  <c r="E45" i="5"/>
  <c r="Y44" i="5"/>
  <c r="X44" i="5"/>
  <c r="W44" i="5"/>
  <c r="V44" i="5"/>
  <c r="U44" i="5"/>
  <c r="T44" i="5"/>
  <c r="S44" i="5"/>
  <c r="R44" i="5"/>
  <c r="Q44" i="5"/>
  <c r="P44" i="5"/>
  <c r="O44" i="5"/>
  <c r="N44" i="5"/>
  <c r="M44" i="5"/>
  <c r="K44" i="5"/>
  <c r="J44" i="5"/>
  <c r="I44" i="5"/>
  <c r="H44" i="5"/>
  <c r="G44" i="5"/>
  <c r="F44" i="5"/>
  <c r="E44" i="5"/>
  <c r="Y43" i="5"/>
  <c r="X43" i="5"/>
  <c r="W43" i="5"/>
  <c r="V43" i="5"/>
  <c r="U43" i="5"/>
  <c r="T43" i="5"/>
  <c r="S43" i="5"/>
  <c r="R43" i="5"/>
  <c r="Q43" i="5"/>
  <c r="P43" i="5"/>
  <c r="O43" i="5"/>
  <c r="N43" i="5"/>
  <c r="M43" i="5"/>
  <c r="K43" i="5"/>
  <c r="J43" i="5"/>
  <c r="I43" i="5"/>
  <c r="H43" i="5"/>
  <c r="G43" i="5"/>
  <c r="F43" i="5"/>
  <c r="E43" i="5"/>
  <c r="Y42" i="5"/>
  <c r="X42" i="5"/>
  <c r="W42" i="5"/>
  <c r="V42" i="5"/>
  <c r="U42" i="5"/>
  <c r="T42" i="5"/>
  <c r="S42" i="5"/>
  <c r="R42" i="5"/>
  <c r="Q42" i="5"/>
  <c r="P42" i="5"/>
  <c r="O42" i="5"/>
  <c r="N42" i="5"/>
  <c r="M42" i="5"/>
  <c r="K42" i="5"/>
  <c r="J42" i="5"/>
  <c r="I42" i="5"/>
  <c r="H42" i="5"/>
  <c r="G42" i="5"/>
  <c r="F42" i="5"/>
  <c r="E42" i="5"/>
  <c r="Y41" i="5"/>
  <c r="X41" i="5"/>
  <c r="W41" i="5"/>
  <c r="V41" i="5"/>
  <c r="U41" i="5"/>
  <c r="T41" i="5"/>
  <c r="S41" i="5"/>
  <c r="R41" i="5"/>
  <c r="Q41" i="5"/>
  <c r="P41" i="5"/>
  <c r="O41" i="5"/>
  <c r="N41" i="5"/>
  <c r="M41" i="5"/>
  <c r="K41" i="5"/>
  <c r="J41" i="5"/>
  <c r="I41" i="5"/>
  <c r="H41" i="5"/>
  <c r="G41" i="5"/>
  <c r="F41" i="5"/>
  <c r="E41" i="5"/>
  <c r="Y40" i="5"/>
  <c r="X40" i="5"/>
  <c r="W40" i="5"/>
  <c r="V40" i="5"/>
  <c r="U40" i="5"/>
  <c r="T40" i="5"/>
  <c r="S40" i="5"/>
  <c r="R40" i="5"/>
  <c r="Q40" i="5"/>
  <c r="P40" i="5"/>
  <c r="O40" i="5"/>
  <c r="N40" i="5"/>
  <c r="M40" i="5"/>
  <c r="K40" i="5"/>
  <c r="J40" i="5"/>
  <c r="I40" i="5"/>
  <c r="H40" i="5"/>
  <c r="G40" i="5"/>
  <c r="F40" i="5"/>
  <c r="E40" i="5"/>
  <c r="Y39" i="5"/>
  <c r="X39" i="5"/>
  <c r="W39" i="5"/>
  <c r="V39" i="5"/>
  <c r="U39" i="5"/>
  <c r="T39" i="5"/>
  <c r="S39" i="5"/>
  <c r="R39" i="5"/>
  <c r="Q39" i="5"/>
  <c r="P39" i="5"/>
  <c r="O39" i="5"/>
  <c r="N39" i="5"/>
  <c r="M39" i="5"/>
  <c r="K39" i="5"/>
  <c r="J39" i="5"/>
  <c r="I39" i="5"/>
  <c r="H39" i="5"/>
  <c r="G39" i="5"/>
  <c r="F39" i="5"/>
  <c r="E39" i="5"/>
  <c r="Y38" i="5"/>
  <c r="X38" i="5"/>
  <c r="W38" i="5"/>
  <c r="V38" i="5"/>
  <c r="U38" i="5"/>
  <c r="T38" i="5"/>
  <c r="S38" i="5"/>
  <c r="R38" i="5"/>
  <c r="Q38" i="5"/>
  <c r="P38" i="5"/>
  <c r="O38" i="5"/>
  <c r="N38" i="5"/>
  <c r="M38" i="5"/>
  <c r="K38" i="5"/>
  <c r="J38" i="5"/>
  <c r="I38" i="5"/>
  <c r="H38" i="5"/>
  <c r="G38" i="5"/>
  <c r="F38" i="5"/>
  <c r="E38" i="5"/>
  <c r="Y37" i="5"/>
  <c r="X37" i="5"/>
  <c r="W37" i="5"/>
  <c r="V37" i="5"/>
  <c r="U37" i="5"/>
  <c r="T37" i="5"/>
  <c r="S37" i="5"/>
  <c r="R37" i="5"/>
  <c r="Q37" i="5"/>
  <c r="P37" i="5"/>
  <c r="O37" i="5"/>
  <c r="N37" i="5"/>
  <c r="M37" i="5"/>
  <c r="K37" i="5"/>
  <c r="J37" i="5"/>
  <c r="I37" i="5"/>
  <c r="H37" i="5"/>
  <c r="G37" i="5"/>
  <c r="F37" i="5"/>
  <c r="E37" i="5"/>
  <c r="Y36" i="5"/>
  <c r="X36" i="5"/>
  <c r="W36" i="5"/>
  <c r="V36" i="5"/>
  <c r="U36" i="5"/>
  <c r="T36" i="5"/>
  <c r="S36" i="5"/>
  <c r="R36" i="5"/>
  <c r="Q36" i="5"/>
  <c r="P36" i="5"/>
  <c r="O36" i="5"/>
  <c r="N36" i="5"/>
  <c r="M36" i="5"/>
  <c r="K36" i="5"/>
  <c r="J36" i="5"/>
  <c r="I36" i="5"/>
  <c r="H36" i="5"/>
  <c r="G36" i="5"/>
  <c r="F36" i="5"/>
  <c r="E36" i="5"/>
  <c r="Y35" i="5"/>
  <c r="X35" i="5"/>
  <c r="W35" i="5"/>
  <c r="V35" i="5"/>
  <c r="U35" i="5"/>
  <c r="T35" i="5"/>
  <c r="S35" i="5"/>
  <c r="R35" i="5"/>
  <c r="Q35" i="5"/>
  <c r="P35" i="5"/>
  <c r="O35" i="5"/>
  <c r="N35" i="5"/>
  <c r="M35" i="5"/>
  <c r="K35" i="5"/>
  <c r="J35" i="5"/>
  <c r="I35" i="5"/>
  <c r="H35" i="5"/>
  <c r="G35" i="5"/>
  <c r="F35" i="5"/>
  <c r="E35" i="5"/>
  <c r="Y34" i="5"/>
  <c r="X34" i="5"/>
  <c r="W34" i="5"/>
  <c r="V34" i="5"/>
  <c r="U34" i="5"/>
  <c r="T34" i="5"/>
  <c r="S34" i="5"/>
  <c r="R34" i="5"/>
  <c r="Q34" i="5"/>
  <c r="P34" i="5"/>
  <c r="O34" i="5"/>
  <c r="N34" i="5"/>
  <c r="M34" i="5"/>
  <c r="K34" i="5"/>
  <c r="J34" i="5"/>
  <c r="I34" i="5"/>
  <c r="H34" i="5"/>
  <c r="G34" i="5"/>
  <c r="F34" i="5"/>
  <c r="E34" i="5"/>
  <c r="Y33" i="5"/>
  <c r="X33" i="5"/>
  <c r="W33" i="5"/>
  <c r="V33" i="5"/>
  <c r="U33" i="5"/>
  <c r="T33" i="5"/>
  <c r="S33" i="5"/>
  <c r="R33" i="5"/>
  <c r="Q33" i="5"/>
  <c r="P33" i="5"/>
  <c r="O33" i="5"/>
  <c r="N33" i="5"/>
  <c r="M33" i="5"/>
  <c r="K33" i="5"/>
  <c r="J33" i="5"/>
  <c r="I33" i="5"/>
  <c r="H33" i="5"/>
  <c r="G33" i="5"/>
  <c r="F33" i="5"/>
  <c r="E33" i="5"/>
  <c r="Y32" i="5"/>
  <c r="X32" i="5"/>
  <c r="W32" i="5"/>
  <c r="V32" i="5"/>
  <c r="U32" i="5"/>
  <c r="T32" i="5"/>
  <c r="S32" i="5"/>
  <c r="R32" i="5"/>
  <c r="Q32" i="5"/>
  <c r="P32" i="5"/>
  <c r="O32" i="5"/>
  <c r="N32" i="5"/>
  <c r="M32" i="5"/>
  <c r="K32" i="5"/>
  <c r="J32" i="5"/>
  <c r="I32" i="5"/>
  <c r="H32" i="5"/>
  <c r="G32" i="5"/>
  <c r="F32" i="5"/>
  <c r="E32" i="5"/>
  <c r="Y31" i="5"/>
  <c r="X31" i="5"/>
  <c r="W31" i="5"/>
  <c r="V31" i="5"/>
  <c r="U31" i="5"/>
  <c r="T31" i="5"/>
  <c r="S31" i="5"/>
  <c r="R31" i="5"/>
  <c r="Q31" i="5"/>
  <c r="P31" i="5"/>
  <c r="O31" i="5"/>
  <c r="N31" i="5"/>
  <c r="M31" i="5"/>
  <c r="K31" i="5"/>
  <c r="J31" i="5"/>
  <c r="I31" i="5"/>
  <c r="H31" i="5"/>
  <c r="G31" i="5"/>
  <c r="F31" i="5"/>
  <c r="E31" i="5"/>
  <c r="Y30" i="5"/>
  <c r="X30" i="5"/>
  <c r="W30" i="5"/>
  <c r="V30" i="5"/>
  <c r="U30" i="5"/>
  <c r="T30" i="5"/>
  <c r="S30" i="5"/>
  <c r="R30" i="5"/>
  <c r="Q30" i="5"/>
  <c r="P30" i="5"/>
  <c r="O30" i="5"/>
  <c r="N30" i="5"/>
  <c r="M30" i="5"/>
  <c r="K30" i="5"/>
  <c r="J30" i="5"/>
  <c r="I30" i="5"/>
  <c r="H30" i="5"/>
  <c r="G30" i="5"/>
  <c r="F30" i="5"/>
  <c r="E30" i="5"/>
  <c r="Y29" i="5"/>
  <c r="X29" i="5"/>
  <c r="W29" i="5"/>
  <c r="V29" i="5"/>
  <c r="U29" i="5"/>
  <c r="T29" i="5"/>
  <c r="S29" i="5"/>
  <c r="R29" i="5"/>
  <c r="Q29" i="5"/>
  <c r="P29" i="5"/>
  <c r="O29" i="5"/>
  <c r="N29" i="5"/>
  <c r="M29" i="5"/>
  <c r="K29" i="5"/>
  <c r="J29" i="5"/>
  <c r="I29" i="5"/>
  <c r="H29" i="5"/>
  <c r="G29" i="5"/>
  <c r="F29" i="5"/>
  <c r="E29" i="5"/>
  <c r="Y28" i="5"/>
  <c r="X28" i="5"/>
  <c r="W28" i="5"/>
  <c r="V28" i="5"/>
  <c r="U28" i="5"/>
  <c r="T28" i="5"/>
  <c r="S28" i="5"/>
  <c r="R28" i="5"/>
  <c r="Q28" i="5"/>
  <c r="P28" i="5"/>
  <c r="O28" i="5"/>
  <c r="N28" i="5"/>
  <c r="M28" i="5"/>
  <c r="K28" i="5"/>
  <c r="J28" i="5"/>
  <c r="I28" i="5"/>
  <c r="H28" i="5"/>
  <c r="G28" i="5"/>
  <c r="F28" i="5"/>
  <c r="E28" i="5"/>
  <c r="Y27" i="5"/>
  <c r="X27" i="5"/>
  <c r="W27" i="5"/>
  <c r="V27" i="5"/>
  <c r="U27" i="5"/>
  <c r="T27" i="5"/>
  <c r="S27" i="5"/>
  <c r="R27" i="5"/>
  <c r="Q27" i="5"/>
  <c r="P27" i="5"/>
  <c r="O27" i="5"/>
  <c r="N27" i="5"/>
  <c r="M27" i="5"/>
  <c r="K27" i="5"/>
  <c r="J27" i="5"/>
  <c r="I27" i="5"/>
  <c r="H27" i="5"/>
  <c r="G27" i="5"/>
  <c r="F27" i="5"/>
  <c r="E27" i="5"/>
  <c r="Y26" i="5"/>
  <c r="X26" i="5"/>
  <c r="W26" i="5"/>
  <c r="V26" i="5"/>
  <c r="U26" i="5"/>
  <c r="T26" i="5"/>
  <c r="S26" i="5"/>
  <c r="R26" i="5"/>
  <c r="Q26" i="5"/>
  <c r="P26" i="5"/>
  <c r="O26" i="5"/>
  <c r="N26" i="5"/>
  <c r="M26" i="5"/>
  <c r="K26" i="5"/>
  <c r="J26" i="5"/>
  <c r="I26" i="5"/>
  <c r="H26" i="5"/>
  <c r="G26" i="5"/>
  <c r="F26" i="5"/>
  <c r="E26" i="5"/>
  <c r="Y25" i="5"/>
  <c r="X25" i="5"/>
  <c r="W25" i="5"/>
  <c r="V25" i="5"/>
  <c r="U25" i="5"/>
  <c r="T25" i="5"/>
  <c r="S25" i="5"/>
  <c r="R25" i="5"/>
  <c r="Q25" i="5"/>
  <c r="P25" i="5"/>
  <c r="O25" i="5"/>
  <c r="N25" i="5"/>
  <c r="M25" i="5"/>
  <c r="K25" i="5"/>
  <c r="J25" i="5"/>
  <c r="I25" i="5"/>
  <c r="H25" i="5"/>
  <c r="G25" i="5"/>
  <c r="F25" i="5"/>
  <c r="E25" i="5"/>
  <c r="Y24" i="5"/>
  <c r="X24" i="5"/>
  <c r="W24" i="5"/>
  <c r="V24" i="5"/>
  <c r="U24" i="5"/>
  <c r="T24" i="5"/>
  <c r="S24" i="5"/>
  <c r="R24" i="5"/>
  <c r="Q24" i="5"/>
  <c r="P24" i="5"/>
  <c r="O24" i="5"/>
  <c r="N24" i="5"/>
  <c r="M24" i="5"/>
  <c r="K24" i="5"/>
  <c r="J24" i="5"/>
  <c r="I24" i="5"/>
  <c r="H24" i="5"/>
  <c r="G24" i="5"/>
  <c r="F24" i="5"/>
  <c r="E24" i="5"/>
  <c r="Y23" i="5"/>
  <c r="X23" i="5"/>
  <c r="W23" i="5"/>
  <c r="V23" i="5"/>
  <c r="U23" i="5"/>
  <c r="T23" i="5"/>
  <c r="S23" i="5"/>
  <c r="R23" i="5"/>
  <c r="Q23" i="5"/>
  <c r="P23" i="5"/>
  <c r="O23" i="5"/>
  <c r="N23" i="5"/>
  <c r="M23" i="5"/>
  <c r="K23" i="5"/>
  <c r="J23" i="5"/>
  <c r="I23" i="5"/>
  <c r="H23" i="5"/>
  <c r="G23" i="5"/>
  <c r="F23" i="5"/>
  <c r="E23" i="5"/>
  <c r="Y22" i="5"/>
  <c r="X22" i="5"/>
  <c r="W22" i="5"/>
  <c r="V22" i="5"/>
  <c r="U22" i="5"/>
  <c r="T22" i="5"/>
  <c r="S22" i="5"/>
  <c r="R22" i="5"/>
  <c r="Q22" i="5"/>
  <c r="P22" i="5"/>
  <c r="O22" i="5"/>
  <c r="N22" i="5"/>
  <c r="M22" i="5"/>
  <c r="K22" i="5"/>
  <c r="J22" i="5"/>
  <c r="I22" i="5"/>
  <c r="H22" i="5"/>
  <c r="G22" i="5"/>
  <c r="F22" i="5"/>
  <c r="E22" i="5"/>
  <c r="Y21" i="5"/>
  <c r="X21" i="5"/>
  <c r="W21" i="5"/>
  <c r="V21" i="5"/>
  <c r="U21" i="5"/>
  <c r="T21" i="5"/>
  <c r="S21" i="5"/>
  <c r="R21" i="5"/>
  <c r="Q21" i="5"/>
  <c r="P21" i="5"/>
  <c r="O21" i="5"/>
  <c r="N21" i="5"/>
  <c r="M21" i="5"/>
  <c r="K21" i="5"/>
  <c r="J21" i="5"/>
  <c r="I21" i="5"/>
  <c r="H21" i="5"/>
  <c r="G21" i="5"/>
  <c r="F21" i="5"/>
  <c r="E21" i="5"/>
  <c r="Y20" i="5"/>
  <c r="X20" i="5"/>
  <c r="W20" i="5"/>
  <c r="V20" i="5"/>
  <c r="U20" i="5"/>
  <c r="T20" i="5"/>
  <c r="S20" i="5"/>
  <c r="R20" i="5"/>
  <c r="Q20" i="5"/>
  <c r="P20" i="5"/>
  <c r="O20" i="5"/>
  <c r="N20" i="5"/>
  <c r="M20" i="5"/>
  <c r="K20" i="5"/>
  <c r="J20" i="5"/>
  <c r="I20" i="5"/>
  <c r="H20" i="5"/>
  <c r="G20" i="5"/>
  <c r="F20" i="5"/>
  <c r="E20" i="5"/>
  <c r="Y19" i="5"/>
  <c r="X19" i="5"/>
  <c r="W19" i="5"/>
  <c r="V19" i="5"/>
  <c r="U19" i="5"/>
  <c r="T19" i="5"/>
  <c r="S19" i="5"/>
  <c r="R19" i="5"/>
  <c r="Q19" i="5"/>
  <c r="P19" i="5"/>
  <c r="O19" i="5"/>
  <c r="N19" i="5"/>
  <c r="M19" i="5"/>
  <c r="K19" i="5"/>
  <c r="J19" i="5"/>
  <c r="I19" i="5"/>
  <c r="H19" i="5"/>
  <c r="G19" i="5"/>
  <c r="F19" i="5"/>
  <c r="E19" i="5"/>
  <c r="Y18" i="5"/>
  <c r="X18" i="5"/>
  <c r="W18" i="5"/>
  <c r="V18" i="5"/>
  <c r="U18" i="5"/>
  <c r="T18" i="5"/>
  <c r="S18" i="5"/>
  <c r="R18" i="5"/>
  <c r="Q18" i="5"/>
  <c r="P18" i="5"/>
  <c r="O18" i="5"/>
  <c r="N18" i="5"/>
  <c r="M18" i="5"/>
  <c r="K18" i="5"/>
  <c r="J18" i="5"/>
  <c r="I18" i="5"/>
  <c r="H18" i="5"/>
  <c r="G18" i="5"/>
  <c r="F18" i="5"/>
  <c r="E18" i="5"/>
  <c r="Y17" i="5"/>
  <c r="X17" i="5"/>
  <c r="W17" i="5"/>
  <c r="V17" i="5"/>
  <c r="U17" i="5"/>
  <c r="T17" i="5"/>
  <c r="S17" i="5"/>
  <c r="R17" i="5"/>
  <c r="Q17" i="5"/>
  <c r="P17" i="5"/>
  <c r="O17" i="5"/>
  <c r="N17" i="5"/>
  <c r="M17" i="5"/>
  <c r="K17" i="5"/>
  <c r="J17" i="5"/>
  <c r="I17" i="5"/>
  <c r="H17" i="5"/>
  <c r="G17" i="5"/>
  <c r="F17" i="5"/>
  <c r="E17" i="5"/>
  <c r="Y16" i="5"/>
  <c r="X16" i="5"/>
  <c r="W16" i="5"/>
  <c r="V16" i="5"/>
  <c r="U16" i="5"/>
  <c r="T16" i="5"/>
  <c r="S16" i="5"/>
  <c r="R16" i="5"/>
  <c r="Q16" i="5"/>
  <c r="P16" i="5"/>
  <c r="O16" i="5"/>
  <c r="N16" i="5"/>
  <c r="M16" i="5"/>
  <c r="K16" i="5"/>
  <c r="J16" i="5"/>
  <c r="I16" i="5"/>
  <c r="H16" i="5"/>
  <c r="G16" i="5"/>
  <c r="F16" i="5"/>
  <c r="E16" i="5"/>
  <c r="Y15" i="5"/>
  <c r="X15" i="5"/>
  <c r="W15" i="5"/>
  <c r="V15" i="5"/>
  <c r="U15" i="5"/>
  <c r="T15" i="5"/>
  <c r="S15" i="5"/>
  <c r="R15" i="5"/>
  <c r="Q15" i="5"/>
  <c r="P15" i="5"/>
  <c r="O15" i="5"/>
  <c r="N15" i="5"/>
  <c r="M15" i="5"/>
  <c r="K15" i="5"/>
  <c r="J15" i="5"/>
  <c r="I15" i="5"/>
  <c r="H15" i="5"/>
  <c r="G15" i="5"/>
  <c r="F15" i="5"/>
  <c r="E15" i="5"/>
  <c r="Y14" i="5"/>
  <c r="X14" i="5"/>
  <c r="W14" i="5"/>
  <c r="V14" i="5"/>
  <c r="U14" i="5"/>
  <c r="T14" i="5"/>
  <c r="S14" i="5"/>
  <c r="R14" i="5"/>
  <c r="Q14" i="5"/>
  <c r="P14" i="5"/>
  <c r="O14" i="5"/>
  <c r="N14" i="5"/>
  <c r="M14" i="5"/>
  <c r="K14" i="5"/>
  <c r="J14" i="5"/>
  <c r="I14" i="5"/>
  <c r="H14" i="5"/>
  <c r="G14" i="5"/>
  <c r="F14" i="5"/>
  <c r="E14" i="5"/>
  <c r="Y13" i="5"/>
  <c r="T13" i="5"/>
  <c r="S13" i="5"/>
  <c r="R13" i="5"/>
  <c r="Q13" i="5"/>
  <c r="P13" i="5"/>
  <c r="O13" i="5"/>
  <c r="N13" i="5"/>
  <c r="M13" i="5"/>
  <c r="K13" i="5"/>
  <c r="J13" i="5"/>
  <c r="I13" i="5"/>
  <c r="H13" i="5"/>
  <c r="G13" i="5"/>
  <c r="F13" i="5"/>
  <c r="E13" i="5"/>
  <c r="Y12" i="5"/>
  <c r="T12" i="5"/>
  <c r="N12" i="5"/>
  <c r="M12" i="5"/>
  <c r="K12" i="5"/>
  <c r="J12" i="5"/>
  <c r="I12" i="5"/>
  <c r="H12" i="5"/>
  <c r="G12" i="5"/>
  <c r="F12" i="5"/>
  <c r="E12" i="5"/>
  <c r="Y11" i="5"/>
  <c r="X11" i="5"/>
  <c r="W11" i="5"/>
  <c r="V11" i="5"/>
  <c r="U11" i="5"/>
  <c r="T11" i="5"/>
  <c r="M11" i="5"/>
  <c r="K11" i="5"/>
  <c r="J11" i="5"/>
  <c r="I11" i="5"/>
  <c r="H11" i="5"/>
  <c r="G11" i="5"/>
  <c r="F11" i="5"/>
  <c r="E11" i="5"/>
  <c r="J6" i="5"/>
  <c r="I6" i="5"/>
  <c r="H6" i="5"/>
  <c r="D5" i="5"/>
  <c r="A3" i="5"/>
  <c r="A2" i="5"/>
  <c r="M62" i="4"/>
  <c r="Y56" i="4"/>
  <c r="T56" i="4"/>
  <c r="T56" i="5" s="1"/>
  <c r="M56" i="4"/>
  <c r="L55" i="4"/>
  <c r="L55" i="5" s="1"/>
  <c r="L54" i="4"/>
  <c r="L54" i="5" s="1"/>
  <c r="L53" i="4"/>
  <c r="L53" i="5" s="1"/>
  <c r="L52" i="4"/>
  <c r="L52" i="5" s="1"/>
  <c r="L51" i="4"/>
  <c r="L51" i="5" s="1"/>
  <c r="L50" i="4"/>
  <c r="L50" i="5" s="1"/>
  <c r="L49" i="4"/>
  <c r="L49" i="5" s="1"/>
  <c r="L48" i="4"/>
  <c r="L48" i="5" s="1"/>
  <c r="L47" i="4"/>
  <c r="L47" i="5" s="1"/>
  <c r="L46" i="4"/>
  <c r="L46" i="5" s="1"/>
  <c r="L45" i="4"/>
  <c r="L45" i="5" s="1"/>
  <c r="L44" i="4"/>
  <c r="L44" i="5" s="1"/>
  <c r="L43" i="4"/>
  <c r="L43" i="5" s="1"/>
  <c r="L42" i="4"/>
  <c r="L42" i="5" s="1"/>
  <c r="L41" i="4"/>
  <c r="L41" i="5" s="1"/>
  <c r="L40" i="4"/>
  <c r="L40" i="5" s="1"/>
  <c r="L39" i="4"/>
  <c r="L39" i="5" s="1"/>
  <c r="L38" i="4"/>
  <c r="L38" i="5" s="1"/>
  <c r="L37" i="4"/>
  <c r="L37" i="5" s="1"/>
  <c r="L36" i="4"/>
  <c r="L36" i="5" s="1"/>
  <c r="L35" i="4"/>
  <c r="L35" i="5" s="1"/>
  <c r="L34" i="4"/>
  <c r="L34" i="5" s="1"/>
  <c r="L33" i="4"/>
  <c r="L33" i="5" s="1"/>
  <c r="L32" i="4"/>
  <c r="L32" i="5" s="1"/>
  <c r="L31" i="4"/>
  <c r="L31" i="5" s="1"/>
  <c r="D31" i="5" s="1"/>
  <c r="L30" i="4"/>
  <c r="L30" i="5" s="1"/>
  <c r="L29" i="4"/>
  <c r="L29" i="5" s="1"/>
  <c r="L28" i="4"/>
  <c r="L28" i="5" s="1"/>
  <c r="L27" i="4"/>
  <c r="L27" i="5" s="1"/>
  <c r="D27" i="5" s="1"/>
  <c r="L26" i="4"/>
  <c r="L26" i="5" s="1"/>
  <c r="L25" i="4"/>
  <c r="L25" i="5" s="1"/>
  <c r="L24" i="4"/>
  <c r="L24" i="5" s="1"/>
  <c r="L23" i="4"/>
  <c r="L23" i="5" s="1"/>
  <c r="D23" i="5" s="1"/>
  <c r="L22" i="4"/>
  <c r="L22" i="5" s="1"/>
  <c r="L21" i="4"/>
  <c r="L21" i="5" s="1"/>
  <c r="L20" i="4"/>
  <c r="L20" i="5" s="1"/>
  <c r="L19" i="4"/>
  <c r="L19" i="5" s="1"/>
  <c r="D19" i="5" s="1"/>
  <c r="L18" i="4"/>
  <c r="L18" i="5" s="1"/>
  <c r="L17" i="4"/>
  <c r="L17" i="5" s="1"/>
  <c r="L16" i="4"/>
  <c r="L16" i="5" s="1"/>
  <c r="D16" i="5" s="1"/>
  <c r="L15" i="4"/>
  <c r="L15" i="5" s="1"/>
  <c r="L14" i="4"/>
  <c r="L14" i="5" s="1"/>
  <c r="U12" i="5"/>
  <c r="M8" i="4"/>
  <c r="N8" i="4" s="1"/>
  <c r="O8" i="4" s="1"/>
  <c r="P8" i="4" s="1"/>
  <c r="Q8" i="4" s="1"/>
  <c r="R8" i="4" s="1"/>
  <c r="S8" i="4" s="1"/>
  <c r="T8" i="4" s="1"/>
  <c r="U8" i="4" s="1"/>
  <c r="V8" i="4" s="1"/>
  <c r="W8" i="4" s="1"/>
  <c r="X8" i="4" s="1"/>
  <c r="K6" i="4"/>
  <c r="A3" i="4"/>
  <c r="A2" i="4"/>
  <c r="F33" i="3"/>
  <c r="T30" i="3"/>
  <c r="T29" i="3"/>
  <c r="T28" i="3"/>
  <c r="T27" i="3"/>
  <c r="T26" i="3"/>
  <c r="I24" i="3"/>
  <c r="D48" i="8" s="1"/>
  <c r="F24" i="3"/>
  <c r="I23" i="3"/>
  <c r="D47" i="8" s="1"/>
  <c r="F23" i="3"/>
  <c r="F22" i="3"/>
  <c r="F21" i="3"/>
  <c r="J19" i="3"/>
  <c r="G19" i="3"/>
  <c r="J18" i="3"/>
  <c r="I17" i="3"/>
  <c r="J15" i="3"/>
  <c r="G15" i="3"/>
  <c r="F15" i="3"/>
  <c r="C14" i="3"/>
  <c r="V13" i="3"/>
  <c r="T13" i="3"/>
  <c r="I13" i="3"/>
  <c r="G13" i="3"/>
  <c r="E13" i="3"/>
  <c r="F13" i="3" s="1"/>
  <c r="V12" i="3"/>
  <c r="T12" i="3"/>
  <c r="I12" i="3"/>
  <c r="V11" i="3"/>
  <c r="T11" i="3"/>
  <c r="I11" i="3"/>
  <c r="G11" i="3"/>
  <c r="V10" i="3"/>
  <c r="W10" i="3" s="1"/>
  <c r="T10" i="3"/>
  <c r="I10" i="3"/>
  <c r="G10" i="3"/>
  <c r="V9" i="3"/>
  <c r="W9" i="3" s="1"/>
  <c r="T9" i="3"/>
  <c r="I9" i="3"/>
  <c r="J8" i="3"/>
  <c r="H5" i="3"/>
  <c r="D5" i="3"/>
  <c r="G34" i="3" s="1"/>
  <c r="Q4" i="3"/>
  <c r="H4" i="3"/>
  <c r="E13" i="8" s="1"/>
  <c r="Q3" i="3"/>
  <c r="H3" i="3"/>
  <c r="A3" i="2"/>
  <c r="H2" i="2"/>
  <c r="G2" i="2"/>
  <c r="F2" i="2"/>
  <c r="C2" i="2"/>
  <c r="B2" i="2"/>
  <c r="A2" i="2"/>
  <c r="E20" i="1"/>
  <c r="C15" i="5" l="1"/>
  <c r="D15" i="5"/>
  <c r="U12" i="3"/>
  <c r="M62" i="5"/>
  <c r="X61" i="4"/>
  <c r="U10" i="3"/>
  <c r="W12" i="3"/>
  <c r="M64" i="4"/>
  <c r="M64" i="5" s="1"/>
  <c r="K6" i="5"/>
  <c r="M56" i="5"/>
  <c r="O56" i="4"/>
  <c r="O56" i="5" s="1"/>
  <c r="V13" i="5"/>
  <c r="X12" i="5"/>
  <c r="O12" i="5"/>
  <c r="N56" i="4"/>
  <c r="N56" i="5" s="1"/>
  <c r="U13" i="5"/>
  <c r="J34" i="3"/>
  <c r="B22" i="5"/>
  <c r="C22" i="5"/>
  <c r="D22" i="5"/>
  <c r="B30" i="5"/>
  <c r="C30" i="5"/>
  <c r="D30" i="5"/>
  <c r="B42" i="5"/>
  <c r="C42" i="5"/>
  <c r="D42" i="5"/>
  <c r="B54" i="5"/>
  <c r="C54" i="5"/>
  <c r="D54" i="5"/>
  <c r="E36" i="8"/>
  <c r="D17" i="8"/>
  <c r="V26" i="3"/>
  <c r="I14" i="3"/>
  <c r="U9" i="3"/>
  <c r="D10" i="3"/>
  <c r="E10" i="3" s="1"/>
  <c r="F10" i="3" s="1"/>
  <c r="G27" i="3"/>
  <c r="G35" i="3"/>
  <c r="Y56" i="5"/>
  <c r="C16" i="5"/>
  <c r="B16" i="5"/>
  <c r="E14" i="8"/>
  <c r="K19" i="3"/>
  <c r="M19" i="3" s="1"/>
  <c r="K18" i="3"/>
  <c r="M18" i="3" s="1"/>
  <c r="K15" i="3"/>
  <c r="U11" i="3"/>
  <c r="V28" i="3"/>
  <c r="F17" i="8"/>
  <c r="W11" i="3"/>
  <c r="B18" i="5"/>
  <c r="C18" i="5"/>
  <c r="D18" i="5"/>
  <c r="B34" i="5"/>
  <c r="C34" i="5"/>
  <c r="D34" i="5"/>
  <c r="B50" i="5"/>
  <c r="C50" i="5"/>
  <c r="D50" i="5"/>
  <c r="G18" i="3"/>
  <c r="F25" i="3"/>
  <c r="M60" i="4"/>
  <c r="M60" i="5" s="1"/>
  <c r="C14" i="5"/>
  <c r="D14" i="5"/>
  <c r="B14" i="5"/>
  <c r="B26" i="5"/>
  <c r="C26" i="5"/>
  <c r="D26" i="5"/>
  <c r="B38" i="5"/>
  <c r="C38" i="5"/>
  <c r="D38" i="5"/>
  <c r="B46" i="5"/>
  <c r="C46" i="5"/>
  <c r="D46" i="5"/>
  <c r="F12" i="8"/>
  <c r="J22" i="3"/>
  <c r="J24" i="3"/>
  <c r="J21" i="3"/>
  <c r="J23" i="3"/>
  <c r="G29" i="3"/>
  <c r="J29" i="3" s="1"/>
  <c r="G24" i="3"/>
  <c r="G32" i="3"/>
  <c r="J32" i="3" s="1"/>
  <c r="G23" i="3"/>
  <c r="G31" i="3"/>
  <c r="J31" i="3" s="1"/>
  <c r="G22" i="3"/>
  <c r="G28" i="3"/>
  <c r="J28" i="3" s="1"/>
  <c r="G21" i="3"/>
  <c r="D11" i="3"/>
  <c r="E11" i="3" s="1"/>
  <c r="F11" i="3" s="1"/>
  <c r="H17" i="8"/>
  <c r="U13" i="3"/>
  <c r="V30" i="3"/>
  <c r="W13" i="3"/>
  <c r="G30" i="3"/>
  <c r="J30" i="3" s="1"/>
  <c r="P56" i="4"/>
  <c r="P56" i="5" s="1"/>
  <c r="B17" i="5"/>
  <c r="C17" i="5"/>
  <c r="D17" i="5"/>
  <c r="E17" i="8"/>
  <c r="V27" i="3"/>
  <c r="G12" i="3"/>
  <c r="E41" i="8"/>
  <c r="G41" i="8"/>
  <c r="B35" i="5"/>
  <c r="C35" i="5"/>
  <c r="D35" i="5"/>
  <c r="B39" i="5"/>
  <c r="C39" i="5"/>
  <c r="D39" i="5"/>
  <c r="B43" i="5"/>
  <c r="C43" i="5"/>
  <c r="D43" i="5"/>
  <c r="B47" i="5"/>
  <c r="C47" i="5"/>
  <c r="D47" i="5"/>
  <c r="B51" i="5"/>
  <c r="C51" i="5"/>
  <c r="D51" i="5"/>
  <c r="B55" i="5"/>
  <c r="C55" i="5"/>
  <c r="D55" i="5"/>
  <c r="U56" i="4"/>
  <c r="U56" i="5" s="1"/>
  <c r="X61" i="5"/>
  <c r="B15" i="5"/>
  <c r="B20" i="5"/>
  <c r="C20" i="5"/>
  <c r="D20" i="5"/>
  <c r="B24" i="5"/>
  <c r="C24" i="5"/>
  <c r="D24" i="5"/>
  <c r="B28" i="5"/>
  <c r="C28" i="5"/>
  <c r="D28" i="5"/>
  <c r="B32" i="5"/>
  <c r="C32" i="5"/>
  <c r="D32" i="5"/>
  <c r="B36" i="5"/>
  <c r="C36" i="5"/>
  <c r="D36" i="5"/>
  <c r="B40" i="5"/>
  <c r="C40" i="5"/>
  <c r="D40" i="5"/>
  <c r="B44" i="5"/>
  <c r="C44" i="5"/>
  <c r="D44" i="5"/>
  <c r="B48" i="5"/>
  <c r="C48" i="5"/>
  <c r="D48" i="5"/>
  <c r="B52" i="5"/>
  <c r="C52" i="5"/>
  <c r="D52" i="5"/>
  <c r="V56" i="4"/>
  <c r="V56" i="5" s="1"/>
  <c r="N11" i="5"/>
  <c r="V12" i="5"/>
  <c r="B19" i="5"/>
  <c r="C19" i="5"/>
  <c r="G17" i="8"/>
  <c r="V29" i="3"/>
  <c r="B21" i="5"/>
  <c r="C21" i="5"/>
  <c r="D21" i="5"/>
  <c r="B25" i="5"/>
  <c r="C25" i="5"/>
  <c r="D25" i="5"/>
  <c r="B29" i="5"/>
  <c r="C29" i="5"/>
  <c r="D29" i="5"/>
  <c r="B33" i="5"/>
  <c r="C33" i="5"/>
  <c r="D33" i="5"/>
  <c r="B37" i="5"/>
  <c r="C37" i="5"/>
  <c r="D37" i="5"/>
  <c r="B41" i="5"/>
  <c r="C41" i="5"/>
  <c r="D41" i="5"/>
  <c r="B45" i="5"/>
  <c r="C45" i="5"/>
  <c r="D45" i="5"/>
  <c r="B49" i="5"/>
  <c r="C49" i="5"/>
  <c r="D49" i="5"/>
  <c r="B53" i="5"/>
  <c r="C53" i="5"/>
  <c r="D53" i="5"/>
  <c r="M8" i="5"/>
  <c r="N8" i="5" s="1"/>
  <c r="O8" i="5" s="1"/>
  <c r="P8" i="5" s="1"/>
  <c r="Q8" i="5" s="1"/>
  <c r="R8" i="5" s="1"/>
  <c r="S8" i="5" s="1"/>
  <c r="T8" i="5" s="1"/>
  <c r="U8" i="5" s="1"/>
  <c r="V8" i="5" s="1"/>
  <c r="W8" i="5" s="1"/>
  <c r="X8" i="5" s="1"/>
  <c r="O11" i="5"/>
  <c r="W12" i="5"/>
  <c r="J8" i="6"/>
  <c r="I8" i="6"/>
  <c r="B23" i="5"/>
  <c r="C23" i="5"/>
  <c r="B27" i="5"/>
  <c r="C27" i="5"/>
  <c r="B31" i="5"/>
  <c r="C31" i="5"/>
  <c r="I7" i="6"/>
  <c r="L7" i="6" s="1"/>
  <c r="M7" i="6" s="1"/>
  <c r="J11" i="6"/>
  <c r="L11" i="6" s="1"/>
  <c r="M11" i="6" s="1"/>
  <c r="L12" i="6"/>
  <c r="M12" i="6" s="1"/>
  <c r="M19" i="6"/>
  <c r="L8" i="6" l="1"/>
  <c r="M8" i="6" s="1"/>
  <c r="W14" i="3"/>
  <c r="V14" i="3" s="1"/>
  <c r="W13" i="5"/>
  <c r="P11" i="5"/>
  <c r="P12" i="5"/>
  <c r="W56" i="4"/>
  <c r="W56" i="5" s="1"/>
  <c r="D12" i="3"/>
  <c r="E12" i="3" s="1"/>
  <c r="F12" i="3" s="1"/>
  <c r="G48" i="8"/>
  <c r="K24" i="3"/>
  <c r="H48" i="8" s="1"/>
  <c r="E40" i="8"/>
  <c r="E39" i="8"/>
  <c r="E37" i="8"/>
  <c r="E38" i="8"/>
  <c r="F30" i="8"/>
  <c r="K34" i="3"/>
  <c r="E30" i="8" s="1"/>
  <c r="G25" i="3"/>
  <c r="G46" i="8"/>
  <c r="K22" i="3"/>
  <c r="H46" i="8" s="1"/>
  <c r="E43" i="3"/>
  <c r="E39" i="3"/>
  <c r="E42" i="3"/>
  <c r="E40" i="3"/>
  <c r="J35" i="3"/>
  <c r="K35" i="3" s="1"/>
  <c r="E41" i="3"/>
  <c r="U14" i="3"/>
  <c r="T14" i="3" s="1"/>
  <c r="M9" i="6"/>
  <c r="Q56" i="4"/>
  <c r="Q56" i="5" s="1"/>
  <c r="Q11" i="5"/>
  <c r="K28" i="3"/>
  <c r="M28" i="3" s="1"/>
  <c r="K32" i="3"/>
  <c r="M32" i="3" s="1"/>
  <c r="G47" i="8"/>
  <c r="E47" i="8" s="1"/>
  <c r="Q51" i="3" s="1"/>
  <c r="K23" i="3"/>
  <c r="H47" i="8" s="1"/>
  <c r="F46" i="8"/>
  <c r="S50" i="3" s="1"/>
  <c r="F45" i="8"/>
  <c r="F47" i="8"/>
  <c r="S51" i="3" s="1"/>
  <c r="F48" i="8"/>
  <c r="S52" i="3" s="1"/>
  <c r="G33" i="3"/>
  <c r="J27" i="3"/>
  <c r="V31" i="3"/>
  <c r="T31" i="3" s="1"/>
  <c r="M13" i="6"/>
  <c r="K30" i="3"/>
  <c r="O30" i="3" s="1"/>
  <c r="K31" i="3"/>
  <c r="O31" i="3" s="1"/>
  <c r="K29" i="3"/>
  <c r="O29" i="3" s="1"/>
  <c r="G45" i="8"/>
  <c r="E45" i="8" s="1"/>
  <c r="Q49" i="3" s="1"/>
  <c r="J25" i="3"/>
  <c r="K21" i="3"/>
  <c r="M21" i="3" s="1"/>
  <c r="H41" i="8"/>
  <c r="M15" i="3"/>
  <c r="M23" i="3" l="1"/>
  <c r="O21" i="3"/>
  <c r="O28" i="3"/>
  <c r="O34" i="3"/>
  <c r="M29" i="3"/>
  <c r="M31" i="3"/>
  <c r="Q12" i="5"/>
  <c r="X13" i="5"/>
  <c r="L13" i="4"/>
  <c r="L13" i="5" s="1"/>
  <c r="X56" i="4"/>
  <c r="X56" i="5" s="1"/>
  <c r="M30" i="3"/>
  <c r="H45" i="8"/>
  <c r="K25" i="3"/>
  <c r="K27" i="3"/>
  <c r="K33" i="3" s="1"/>
  <c r="J33" i="3"/>
  <c r="O23" i="3"/>
  <c r="O32" i="3"/>
  <c r="M15" i="6"/>
  <c r="L10" i="6"/>
  <c r="E46" i="8"/>
  <c r="Q50" i="3" s="1"/>
  <c r="M34" i="3"/>
  <c r="M24" i="3"/>
  <c r="L14" i="6"/>
  <c r="R49" i="3"/>
  <c r="S49" i="3"/>
  <c r="Q43" i="3"/>
  <c r="P43" i="3" s="1"/>
  <c r="Q39" i="3"/>
  <c r="Q42" i="3"/>
  <c r="P42" i="3" s="1"/>
  <c r="Q40" i="3"/>
  <c r="P40" i="3" s="1"/>
  <c r="Q35" i="3"/>
  <c r="Q41" i="3"/>
  <c r="P41" i="3" s="1"/>
  <c r="M22" i="3"/>
  <c r="D39" i="3"/>
  <c r="E48" i="8"/>
  <c r="Q52" i="3" s="1"/>
  <c r="R11" i="5"/>
  <c r="L11" i="4"/>
  <c r="O22" i="3"/>
  <c r="O24" i="3"/>
  <c r="O25" i="3" l="1"/>
  <c r="M25" i="3"/>
  <c r="R12" i="5"/>
  <c r="S12" i="5"/>
  <c r="X64" i="4"/>
  <c r="C13" i="5"/>
  <c r="D13" i="5"/>
  <c r="B13" i="5"/>
  <c r="R56" i="4"/>
  <c r="L12" i="4"/>
  <c r="L12" i="5" s="1"/>
  <c r="L11" i="5"/>
  <c r="F27" i="8"/>
  <c r="H27" i="8" s="1"/>
  <c r="P39" i="3"/>
  <c r="P44" i="3" s="1"/>
  <c r="M22" i="6"/>
  <c r="L16" i="6"/>
  <c r="M24" i="6"/>
  <c r="M20" i="6"/>
  <c r="S56" i="4"/>
  <c r="S56" i="5" s="1"/>
  <c r="S11" i="5"/>
  <c r="M27" i="3"/>
  <c r="M33" i="3" s="1"/>
  <c r="D42" i="3"/>
  <c r="D41" i="3"/>
  <c r="D40" i="3"/>
  <c r="D43" i="3"/>
  <c r="O27" i="3"/>
  <c r="O33" i="3" s="1"/>
  <c r="M26" i="6" l="1"/>
  <c r="M30" i="6" s="1"/>
  <c r="L31" i="6" s="1"/>
  <c r="O41" i="3"/>
  <c r="N41" i="3" s="1"/>
  <c r="R56" i="5"/>
  <c r="X57" i="4"/>
  <c r="X58" i="4" s="1"/>
  <c r="X59" i="4" s="1"/>
  <c r="X60" i="4" s="1"/>
  <c r="W59" i="5"/>
  <c r="C12" i="5"/>
  <c r="B12" i="5"/>
  <c r="D12" i="5"/>
  <c r="L56" i="4"/>
  <c r="L56" i="5" s="1"/>
  <c r="O42" i="3"/>
  <c r="N42" i="3" s="1"/>
  <c r="O40" i="3"/>
  <c r="N40" i="3" s="1"/>
  <c r="D11" i="5"/>
  <c r="C11" i="5"/>
  <c r="B11" i="5"/>
  <c r="O39" i="3"/>
  <c r="F42" i="8"/>
  <c r="S47" i="3" s="1"/>
  <c r="X64" i="5"/>
  <c r="H7" i="4"/>
  <c r="H7" i="5" s="1"/>
  <c r="J17" i="3"/>
  <c r="F17" i="3"/>
  <c r="O43" i="3"/>
  <c r="N43" i="3" s="1"/>
  <c r="M34" i="6" l="1"/>
  <c r="L34" i="6" s="1"/>
  <c r="M32" i="6"/>
  <c r="L33" i="6" s="1"/>
  <c r="K33" i="6" s="1"/>
  <c r="J33" i="6" s="1"/>
  <c r="M28" i="6"/>
  <c r="L29" i="6" s="1"/>
  <c r="K31" i="6"/>
  <c r="J31" i="6" s="1"/>
  <c r="H17" i="3"/>
  <c r="G17" i="3"/>
  <c r="K34" i="6"/>
  <c r="J34" i="6" s="1"/>
  <c r="K29" i="6"/>
  <c r="J29" i="6" s="1"/>
  <c r="G43" i="8"/>
  <c r="F43" i="8"/>
  <c r="S48" i="3" s="1"/>
  <c r="K17" i="3"/>
  <c r="C27" i="8"/>
  <c r="E27" i="8" s="1"/>
  <c r="N39" i="3"/>
  <c r="N44" i="3" s="1"/>
  <c r="X57" i="5"/>
  <c r="X58" i="5" l="1"/>
  <c r="H43" i="8"/>
  <c r="M17" i="3"/>
  <c r="E43" i="8"/>
  <c r="Q48" i="3" s="1"/>
  <c r="X59" i="5" l="1"/>
  <c r="X60" i="5" l="1"/>
  <c r="X62" i="4"/>
  <c r="X63" i="4" l="1"/>
  <c r="X65" i="4" s="1"/>
  <c r="X66" i="4" s="1"/>
  <c r="X62" i="5"/>
  <c r="X63" i="5" l="1"/>
  <c r="X65" i="5" l="1"/>
  <c r="X66" i="5" l="1"/>
  <c r="X68" i="4"/>
  <c r="F16" i="3"/>
  <c r="G16" i="3" s="1"/>
  <c r="G9" i="3" l="1"/>
  <c r="G39" i="3" s="1"/>
  <c r="H43" i="3"/>
  <c r="T43" i="3" s="1"/>
  <c r="H40" i="3"/>
  <c r="T40" i="3" s="1"/>
  <c r="H41" i="3"/>
  <c r="T41" i="3" s="1"/>
  <c r="G42" i="3"/>
  <c r="H42" i="3"/>
  <c r="T42" i="3" s="1"/>
  <c r="C41" i="3"/>
  <c r="G41" i="3"/>
  <c r="G40" i="3"/>
  <c r="C43" i="3"/>
  <c r="G43" i="3"/>
  <c r="C42" i="3"/>
  <c r="C40" i="3"/>
  <c r="X68" i="5"/>
  <c r="J16" i="3"/>
  <c r="G42" i="8" l="1"/>
  <c r="E42" i="8" s="1"/>
  <c r="K16" i="3"/>
  <c r="H16" i="3"/>
  <c r="F43" i="3"/>
  <c r="R43" i="3"/>
  <c r="F41" i="3"/>
  <c r="R41" i="3"/>
  <c r="F40" i="3"/>
  <c r="R40" i="3"/>
  <c r="F42" i="3"/>
  <c r="R42" i="3"/>
  <c r="H39" i="3"/>
  <c r="T39" i="3" s="1"/>
  <c r="D9" i="3"/>
  <c r="E9" i="3" s="1"/>
  <c r="F9" i="3" l="1"/>
  <c r="F14" i="3" s="1"/>
  <c r="F36" i="3" s="1"/>
  <c r="E14" i="3"/>
  <c r="C39" i="3"/>
  <c r="F39" i="3"/>
  <c r="F44" i="3" s="1"/>
  <c r="R39" i="3"/>
  <c r="R44" i="3" s="1"/>
  <c r="H42" i="8"/>
  <c r="M16" i="3"/>
  <c r="D14" i="3" l="1"/>
  <c r="K11" i="3"/>
  <c r="K13" i="3"/>
  <c r="K10" i="3"/>
  <c r="K12" i="3"/>
  <c r="H37" i="8" l="1"/>
  <c r="K9" i="3"/>
  <c r="H10" i="3"/>
  <c r="J10" i="3"/>
  <c r="G37" i="8" s="1"/>
  <c r="M10" i="3"/>
  <c r="M40" i="3" s="1"/>
  <c r="K40" i="3"/>
  <c r="J40" i="3" s="1"/>
  <c r="R10" i="3"/>
  <c r="H40" i="8"/>
  <c r="M13" i="3"/>
  <c r="M43" i="3" s="1"/>
  <c r="J13" i="3"/>
  <c r="G40" i="8" s="1"/>
  <c r="R13" i="3"/>
  <c r="K43" i="3"/>
  <c r="J43" i="3" s="1"/>
  <c r="H38" i="8"/>
  <c r="M11" i="3"/>
  <c r="M41" i="3" s="1"/>
  <c r="H11" i="3"/>
  <c r="J11" i="3"/>
  <c r="G38" i="8" s="1"/>
  <c r="R11" i="3"/>
  <c r="K41" i="3"/>
  <c r="J41" i="3" s="1"/>
  <c r="H39" i="8"/>
  <c r="H12" i="3"/>
  <c r="M12" i="3"/>
  <c r="M42" i="3" s="1"/>
  <c r="J12" i="3"/>
  <c r="G39" i="8" s="1"/>
  <c r="R12" i="3"/>
  <c r="K42" i="3"/>
  <c r="J42" i="3" s="1"/>
  <c r="C23" i="8" l="1"/>
  <c r="E23" i="8" s="1"/>
  <c r="I42" i="3"/>
  <c r="L42" i="3"/>
  <c r="D39" i="8"/>
  <c r="S12" i="3"/>
  <c r="F39" i="8" s="1"/>
  <c r="D40" i="8"/>
  <c r="S13" i="3"/>
  <c r="F40" i="8" s="1"/>
  <c r="D37" i="8"/>
  <c r="S10" i="3"/>
  <c r="F37" i="8" s="1"/>
  <c r="C22" i="8"/>
  <c r="E22" i="8" s="1"/>
  <c r="I41" i="3"/>
  <c r="L41" i="3"/>
  <c r="H36" i="8"/>
  <c r="M9" i="3"/>
  <c r="M39" i="3" s="1"/>
  <c r="H9" i="3"/>
  <c r="J9" i="3"/>
  <c r="R9" i="3"/>
  <c r="K39" i="3"/>
  <c r="J39" i="3" s="1"/>
  <c r="J44" i="3" s="1"/>
  <c r="S44" i="3" s="1"/>
  <c r="D38" i="8"/>
  <c r="S11" i="3"/>
  <c r="F38" i="8" s="1"/>
  <c r="C24" i="8"/>
  <c r="E24" i="8" s="1"/>
  <c r="I43" i="3"/>
  <c r="L43" i="3"/>
  <c r="C21" i="8"/>
  <c r="E21" i="8" s="1"/>
  <c r="L40" i="3"/>
  <c r="I40" i="3"/>
  <c r="F21" i="8" l="1"/>
  <c r="H21" i="8" s="1"/>
  <c r="U40" i="3"/>
  <c r="V40" i="3" s="1"/>
  <c r="F24" i="8"/>
  <c r="H24" i="8" s="1"/>
  <c r="U43" i="3"/>
  <c r="V43" i="3" s="1"/>
  <c r="C20" i="8"/>
  <c r="E20" i="8" s="1"/>
  <c r="I39" i="3"/>
  <c r="L39" i="3"/>
  <c r="L44" i="3" s="1"/>
  <c r="D36" i="8"/>
  <c r="S9" i="3"/>
  <c r="G36" i="8"/>
  <c r="J14" i="3"/>
  <c r="F22" i="8"/>
  <c r="H22" i="8" s="1"/>
  <c r="U41" i="3"/>
  <c r="V41" i="3" s="1"/>
  <c r="F23" i="8"/>
  <c r="H23" i="8" s="1"/>
  <c r="U42" i="3"/>
  <c r="V42" i="3" s="1"/>
  <c r="F20" i="8" l="1"/>
  <c r="H20" i="8" s="1"/>
  <c r="U39" i="3"/>
  <c r="V39" i="3" s="1"/>
  <c r="J36" i="3"/>
  <c r="K36" i="3" s="1"/>
  <c r="K14" i="3"/>
  <c r="F36" i="8"/>
  <c r="S14" i="3"/>
  <c r="W35" i="3" l="1"/>
  <c r="W32" i="3"/>
  <c r="W15" i="3"/>
  <c r="U15" i="3"/>
  <c r="R14" i="3"/>
  <c r="S15" i="3"/>
</calcChain>
</file>

<file path=xl/sharedStrings.xml><?xml version="1.0" encoding="utf-8"?>
<sst xmlns="http://schemas.openxmlformats.org/spreadsheetml/2006/main" count="645" uniqueCount="386">
  <si>
    <t>Pflegesatzverhandlung (Erstkalkulation)</t>
  </si>
  <si>
    <t>Pflegeeinrichtung</t>
  </si>
  <si>
    <t>Rechtsträger</t>
  </si>
  <si>
    <t>(Bezeichnung, Anschrift, Tel. und Fax)</t>
  </si>
  <si>
    <t>Name</t>
  </si>
  <si>
    <t>Muster GmbH</t>
  </si>
  <si>
    <t>Mustereinrichtung</t>
  </si>
  <si>
    <t>Straße</t>
  </si>
  <si>
    <t>Musterstraße 1</t>
  </si>
  <si>
    <t>Plz Ort</t>
  </si>
  <si>
    <t>30999 Musterhausen</t>
  </si>
  <si>
    <t>Telefon</t>
  </si>
  <si>
    <t>Telefax</t>
  </si>
  <si>
    <t>IK-Nummer</t>
  </si>
  <si>
    <t>Ansprechpartner</t>
  </si>
  <si>
    <t>Verband:</t>
  </si>
  <si>
    <t>Hinweise:</t>
  </si>
  <si>
    <t>Eintragungen nur in gelbe Felder!
Kein Blatt- oder Zellenschutz!</t>
  </si>
  <si>
    <t>Struktur der Pflegeeinrichtung</t>
  </si>
  <si>
    <t>1.</t>
  </si>
  <si>
    <t xml:space="preserve">Plätze und Nutzung </t>
  </si>
  <si>
    <t>Betten Einzelzimmer</t>
  </si>
  <si>
    <t>Zugelassene Pflegeplätze lt. Versorgungsvertrag:</t>
  </si>
  <si>
    <t>Betten Doppelzimmer</t>
  </si>
  <si>
    <t>(inkl. eingestreute Plätze für Kurzzeitpflege).</t>
  </si>
  <si>
    <t>Betten Mehrbettzimmer</t>
  </si>
  <si>
    <t>2.</t>
  </si>
  <si>
    <t>Inanspruchnahme von Fremddienstleistungen *</t>
  </si>
  <si>
    <t>x</t>
  </si>
  <si>
    <t>Fremdküche</t>
  </si>
  <si>
    <t>Fremdwäscherei</t>
  </si>
  <si>
    <t>Gebäudereinigung</t>
  </si>
  <si>
    <t>Glasreinigung</t>
  </si>
  <si>
    <t>Lohn- und Finanzbuchhaltung</t>
  </si>
  <si>
    <t xml:space="preserve">3. </t>
  </si>
  <si>
    <t>Zusatzleistungen *</t>
  </si>
  <si>
    <t>Zusatzleistungen gem. § 88 SGB Xl werden angeboten.</t>
  </si>
  <si>
    <t>4.</t>
  </si>
  <si>
    <t xml:space="preserve">Weitere Leistungen * </t>
  </si>
  <si>
    <t>Vom Träger der vollstationären Pflegeeinrichtung werden am Standort dieser Pflegeeinrichtung zusätzl.</t>
  </si>
  <si>
    <t>folgende Leistungen vorgehalten / erbracht, deren Kosten nicht in Anlage A3a eingegangen sind:</t>
  </si>
  <si>
    <t>ambulanter Pflegedienst</t>
  </si>
  <si>
    <t xml:space="preserve">Serviceleistungen für betreute Wohnungen </t>
  </si>
  <si>
    <t xml:space="preserve">Bewirtschaftung fremder Wohnungen </t>
  </si>
  <si>
    <t xml:space="preserve">eigenständige Tagespflege </t>
  </si>
  <si>
    <t xml:space="preserve">eigenständige Kurzzeitpflege </t>
  </si>
  <si>
    <t xml:space="preserve">Essen auf Rädern </t>
  </si>
  <si>
    <t xml:space="preserve">sonstige Leistungen: </t>
  </si>
  <si>
    <t>Betreutes Wohnen, Wohnheim</t>
  </si>
  <si>
    <t>5.</t>
  </si>
  <si>
    <t>Nachrichtlich Investitionskosten</t>
  </si>
  <si>
    <t>Selbstzahler</t>
  </si>
  <si>
    <t>Sozialhilfeträger</t>
  </si>
  <si>
    <t>Einzelzimmer</t>
  </si>
  <si>
    <t>/Tag</t>
  </si>
  <si>
    <t>Doppelzimmer</t>
  </si>
  <si>
    <t>Mehrbettzimmer</t>
  </si>
  <si>
    <t>Hannover, 15.12.2018</t>
  </si>
  <si>
    <t>Ort, Datum</t>
  </si>
  <si>
    <t>Unterschrift Einrichtungsträger</t>
  </si>
  <si>
    <t>* bitte jeweils ankreuzen</t>
  </si>
  <si>
    <t>Ermittlung der Vertragsparteien gem. § 85 Abs. 2 SGB XI</t>
  </si>
  <si>
    <t>Zukünftiger Vergütungszeitraum von</t>
  </si>
  <si>
    <t xml:space="preserve">bis </t>
  </si>
  <si>
    <t>Hinweis: Vertragsparteien sind die Kostenträger, auf die im Jahr vor Beginn der Pflegesatzverhandlung jeweils mehr als 5 Prozent der Berechnungstage entfielen.Hier bitte die Namen und Adressen der Vertragsparteien, an die die Antragskalkulation versandt worden ist, eintragen!</t>
  </si>
  <si>
    <t>I.</t>
  </si>
  <si>
    <t>Zuständige/r Sozialhilfeträger / Arbeitsgemeinschaft der Sozialhilfeträger:</t>
  </si>
  <si>
    <t>3.</t>
  </si>
  <si>
    <t>II.</t>
  </si>
  <si>
    <t>Zuständige Pflegekassen / Arbeitsgemeinschaften der Pflegekassen:</t>
  </si>
  <si>
    <t>AOK Niedersachsen</t>
  </si>
  <si>
    <t>vdek</t>
  </si>
  <si>
    <t>Arbeitsgemeinschaft BKK</t>
  </si>
  <si>
    <t>III.</t>
  </si>
  <si>
    <t>Stellungnahme des Heimbeirats / Heimfürsprechers nach § 85 Abs. 3 SGB XI</t>
  </si>
  <si>
    <t>ist beigefügt</t>
  </si>
  <si>
    <t>wird nachgereicht</t>
  </si>
  <si>
    <t>ist nicht abgegeben worden</t>
  </si>
  <si>
    <r>
      <rPr>
        <sz val="14"/>
        <color rgb="FFFF0000"/>
        <rFont val="Arial"/>
        <family val="2"/>
      </rPr>
      <t xml:space="preserve">Nur als Erstkalkulation einsetzbar:
</t>
    </r>
    <r>
      <rPr>
        <sz val="13"/>
        <rFont val="Arial"/>
        <family val="2"/>
      </rPr>
      <t>Pflegesatzverhandlung nach PSG II, Möglichkeit Stellenveränderung, Vergleich Personalschlüssel Rahmenvertrag 2019</t>
    </r>
  </si>
  <si>
    <t>Erstkalkulation der Entgelte</t>
  </si>
  <si>
    <t>Veränderungswerte</t>
  </si>
  <si>
    <t>Ergebnis der Erstkalkulation der Entgelte</t>
  </si>
  <si>
    <t>Personalmengenvergleich</t>
  </si>
  <si>
    <t>Zugel. Plätze „alt“:</t>
  </si>
  <si>
    <t>Zugel. Plätze „neu“:</t>
  </si>
  <si>
    <t>Kalkulierte Stellenveränderung</t>
  </si>
  <si>
    <t>Name der Einrichtung:</t>
  </si>
  <si>
    <t>Auslastungsgrad „alt“:</t>
  </si>
  <si>
    <t>Auslastungsgrad „neu“:</t>
  </si>
  <si>
    <t>IK-Nummer:</t>
  </si>
  <si>
    <t>Pflegetage „alt“:</t>
  </si>
  <si>
    <t>Pflegetage „neu“:</t>
  </si>
  <si>
    <t>Kalkulierte Fachkraftquote</t>
  </si>
  <si>
    <t>Angestrebter Vertragszeitraum:</t>
  </si>
  <si>
    <t>bis</t>
  </si>
  <si>
    <t>Kostenarten</t>
  </si>
  <si>
    <t>Anzahl Bewohner erwartet</t>
  </si>
  <si>
    <t>Per-sonal-schlüs-sel „erst“</t>
  </si>
  <si>
    <t>Per-sonal-menge „erst“</t>
  </si>
  <si>
    <t>Erstentwurf
ohne Investkosten</t>
  </si>
  <si>
    <t>Kosten-verän-derung</t>
  </si>
  <si>
    <t>Anzahl Bewohner</t>
  </si>
  <si>
    <t>Kalkulation
ohne Investkosten</t>
  </si>
  <si>
    <t>Pflegeentgelt</t>
  </si>
  <si>
    <t>Unterkunft</t>
  </si>
  <si>
    <t>Verpflegung</t>
  </si>
  <si>
    <t>Per-sonal-schlüs-sel „neu“</t>
  </si>
  <si>
    <t>Per-sonal-menge „neu“</t>
  </si>
  <si>
    <t>Personalschlüssel „max.“</t>
  </si>
  <si>
    <t>Personalmenge „max.“</t>
  </si>
  <si>
    <t>Personalschlüssel „min.“</t>
  </si>
  <si>
    <t>Personalmenge „min.“</t>
  </si>
  <si>
    <t>Pflege-grad</t>
  </si>
  <si>
    <t>1 zu</t>
  </si>
  <si>
    <t>gem.
Struktur</t>
  </si>
  <si>
    <t>€/Jahr</t>
  </si>
  <si>
    <t>€/Tag</t>
  </si>
  <si>
    <t>Prozent</t>
  </si>
  <si>
    <t>gem. Struktur</t>
  </si>
  <si>
    <t>Personalkosten Pflege</t>
  </si>
  <si>
    <t>1.1.</t>
  </si>
  <si>
    <t>Pflegegrad 1</t>
  </si>
  <si>
    <t>./.</t>
  </si>
  <si>
    <t>1.2.</t>
  </si>
  <si>
    <t>Pflegegrad 2</t>
  </si>
  <si>
    <t>1.3.</t>
  </si>
  <si>
    <t>Pflegegrad 3</t>
  </si>
  <si>
    <t>1.4.</t>
  </si>
  <si>
    <t>Pflegegrad 4</t>
  </si>
  <si>
    <t>1.5.</t>
  </si>
  <si>
    <t>Pflegegrad 5</t>
  </si>
  <si>
    <t>Summe o. Ø</t>
  </si>
  <si>
    <t>1.6.</t>
  </si>
  <si>
    <t>PDL I Stellenanteil I €/Stelle</t>
  </si>
  <si>
    <t>Differenz „neu“ zu „erst“</t>
  </si>
  <si>
    <t>Differenz „neu“ zu „max.“</t>
  </si>
  <si>
    <t>Differenz „neu“ zu „min.“</t>
  </si>
  <si>
    <t>1.7.</t>
  </si>
  <si>
    <t>Auszubild. Altenpflege</t>
  </si>
  <si>
    <t>1.8.</t>
  </si>
  <si>
    <t>Praxisanltg. / PS / €/Stelle</t>
  </si>
  <si>
    <t>1.9.</t>
  </si>
  <si>
    <t>nicht belegt</t>
  </si>
  <si>
    <t>1.10.</t>
  </si>
  <si>
    <t>Sonstiger Zuschlag</t>
  </si>
  <si>
    <t>Sonstige Personalkosten</t>
  </si>
  <si>
    <t>PS „alt“</t>
  </si>
  <si>
    <t>€/Stelle</t>
  </si>
  <si>
    <t>PS „neu“</t>
  </si>
  <si>
    <r>
      <rPr>
        <b/>
        <sz val="10"/>
        <rFont val="Arial"/>
        <family val="2"/>
      </rPr>
      <t xml:space="preserve">Kommentar:
</t>
    </r>
    <r>
      <rPr>
        <i/>
        <sz val="10"/>
        <rFont val="Arial"/>
        <family val="2"/>
      </rPr>
      <t>Möglichkeit der Beschreibung von Personalveränderungen</t>
    </r>
  </si>
  <si>
    <t>Personalschlüssel für
50 %Fachkraftquote (Grenzwerte)</t>
  </si>
  <si>
    <t>Personalmenge für
50% Fachkraftquote</t>
  </si>
  <si>
    <t>2.1.</t>
  </si>
  <si>
    <t>Leitung und Verwaltung</t>
  </si>
  <si>
    <t>2.2.</t>
  </si>
  <si>
    <t>Wirtschaftsdienste</t>
  </si>
  <si>
    <t>2.3.</t>
  </si>
  <si>
    <t>Technischer Dienst</t>
  </si>
  <si>
    <t>2.4.</t>
  </si>
  <si>
    <t>Qualitätsmanagement</t>
  </si>
  <si>
    <t>2.5.</t>
  </si>
  <si>
    <t>Summe sonst. Personalkosten</t>
  </si>
  <si>
    <t xml:space="preserve"> </t>
  </si>
  <si>
    <t>Betriebsaufwand Sachkosten</t>
  </si>
  <si>
    <t>3.1.</t>
  </si>
  <si>
    <t>Betreuung</t>
  </si>
  <si>
    <t>3.2.</t>
  </si>
  <si>
    <t>med. Sachbedarf</t>
  </si>
  <si>
    <t>3.3.</t>
  </si>
  <si>
    <t>Steuern, Abgaben, Versicherungen</t>
  </si>
  <si>
    <t>3.4.</t>
  </si>
  <si>
    <t>Energie, Wasser</t>
  </si>
  <si>
    <t>3.5.</t>
  </si>
  <si>
    <t>Wirtschaftsbedarf</t>
  </si>
  <si>
    <t>3.6.</t>
  </si>
  <si>
    <t>Verwaltungsbedarf</t>
  </si>
  <si>
    <t>Differenz „neu“ zu „Grenzwert“</t>
  </si>
  <si>
    <t>3.7.</t>
  </si>
  <si>
    <t>Summe sachl. Betriebsaufwand</t>
  </si>
  <si>
    <t>Aufwendungen nach § 82b SGB XI</t>
  </si>
  <si>
    <t>Lebensmittelaufwand</t>
  </si>
  <si>
    <t>mindestens zu vereinbarende Fachkraftquote</t>
  </si>
  <si>
    <t>6.</t>
  </si>
  <si>
    <t>Gesamt 1. bis 5. (Jahreswert)</t>
  </si>
  <si>
    <t>7.</t>
  </si>
  <si>
    <t>Gesamt-kosten</t>
  </si>
  <si>
    <t>Pflege-entgelt
€/Tag</t>
  </si>
  <si>
    <t>Unter-kunft
€/Tag</t>
  </si>
  <si>
    <t>Ver-pflegung
€/Tag</t>
  </si>
  <si>
    <r>
      <rPr>
        <sz val="10"/>
        <rFont val="Arial"/>
        <family val="2"/>
      </rPr>
      <t xml:space="preserve">€/Monat </t>
    </r>
    <r>
      <rPr>
        <sz val="8"/>
        <rFont val="Arial"/>
        <family val="2"/>
      </rPr>
      <t>(Faktor 30,42)</t>
    </r>
  </si>
  <si>
    <r>
      <rPr>
        <sz val="9"/>
        <rFont val="Arial"/>
        <family val="2"/>
      </rPr>
      <t xml:space="preserve">Gesamt
</t>
    </r>
    <r>
      <rPr>
        <sz val="10"/>
        <rFont val="Arial"/>
        <family val="2"/>
      </rPr>
      <t>€/Tag</t>
    </r>
  </si>
  <si>
    <t>Eigenanteil PSG II</t>
  </si>
  <si>
    <r>
      <rPr>
        <sz val="10"/>
        <color rgb="FF000000"/>
        <rFont val="Arial"/>
        <family val="2"/>
      </rPr>
      <t xml:space="preserve">€/Monat </t>
    </r>
    <r>
      <rPr>
        <sz val="8"/>
        <color rgb="FF000000"/>
        <rFont val="Arial"/>
        <family val="2"/>
      </rPr>
      <t>(Faktor 30,42)</t>
    </r>
  </si>
  <si>
    <t xml:space="preserve">€/Monat (Faktor 30,42) „altes“ Entgelt u. „neue“ Bewohnerstruktur </t>
  </si>
  <si>
    <t>„Bewohnerzuzahlung“ /Monat</t>
  </si>
  <si>
    <t>Leistungen § 43
€/Monat</t>
  </si>
  <si>
    <t>€ „alt“</t>
  </si>
  <si>
    <t>€ „neu“</t>
  </si>
  <si>
    <t>Veränderung</t>
  </si>
  <si>
    <t>7.1.</t>
  </si>
  <si>
    <t>Prozentuale Veränderung „altes“ u. „neues“ Entgelt</t>
  </si>
  <si>
    <t>7.2.</t>
  </si>
  <si>
    <t>7.3.</t>
  </si>
  <si>
    <t>7.4.</t>
  </si>
  <si>
    <t>7.5.</t>
  </si>
  <si>
    <t>8.0.</t>
  </si>
  <si>
    <t xml:space="preserve">Summe </t>
  </si>
  <si>
    <t>Arbeits-h/Woche Pflege u. Betreuung</t>
  </si>
  <si>
    <r>
      <rPr>
        <sz val="10"/>
        <color rgb="FFFF0000"/>
        <rFont val="Arial"/>
        <family val="2"/>
      </rPr>
      <t>Hinweis: Rundungsdifferenzen im Cent-Bereich sind zu vernachlässigen.</t>
    </r>
    <r>
      <rPr>
        <sz val="10"/>
        <color rgb="FFFFFFFF"/>
        <rFont val="Arial"/>
        <family val="2"/>
      </rPr>
      <t xml:space="preserve"> Tabellen erstellt von Michael Rentrop, Stand 28.012019.</t>
    </r>
  </si>
  <si>
    <t>Auszub. Altenpflege u. sonstiges Personal</t>
  </si>
  <si>
    <t>Personalschlüssel gem Rahmenv. bei 38,5 h/Woche</t>
  </si>
  <si>
    <t>Ausfüllanleitung:</t>
  </si>
  <si>
    <t>Bereich</t>
  </si>
  <si>
    <t>Kosten/Stelle €</t>
  </si>
  <si>
    <t>Stellen</t>
  </si>
  <si>
    <t>„max.“</t>
  </si>
  <si>
    <t>„Grenzwerte“</t>
  </si>
  <si>
    <t>„min“</t>
  </si>
  <si>
    <t>1. Es sind ausschließlich alle gelb hinterlegten Felder auszufüllen. Es darf kein Feld ausgelassen werden.</t>
  </si>
  <si>
    <t>Auszub. Altenpflege</t>
  </si>
  <si>
    <t>PG 1, 1 zu</t>
  </si>
  <si>
    <t>2. Basis sind die von Einrichtungsträger erwarteten Einzelwerte der Kalkulation.</t>
  </si>
  <si>
    <t>Praxisanleitung</t>
  </si>
  <si>
    <t>PG 2, 1 zu</t>
  </si>
  <si>
    <t>3. In die Zelle D13 ist der angestrebter Personalschlüssel für den Pflegegrad 5 einzutragen. Dabei muss der Wert der Zelle S14 kleiner U14 und größer W14 sein.</t>
  </si>
  <si>
    <t>Leitung u. Verwaltung</t>
  </si>
  <si>
    <t>PG 3, 1 zu</t>
  </si>
  <si>
    <t>4. In die Zelle F18 ist kein Betrag einzutragen.</t>
  </si>
  <si>
    <t>PG 4, 1 zu</t>
  </si>
  <si>
    <t>5. Ein Eintrag in Zelle I3 ermöglicht auf einfache Weise eine Veränderung der Personalmenge. Die Personalschlüssel werden automatisch angepasst.</t>
  </si>
  <si>
    <t>PG 5, 1 zu</t>
  </si>
  <si>
    <t>6. In die Zelle E17 bzw. I17 sind Kosten für die Praxisanleitung einzutragen. Die Ermittlung der Kosten erfolgt in Anlage A4 Zelle L34. Der Wert kann gerundet werden.</t>
  </si>
  <si>
    <t>Nachweis Auszubildende Altenpflege</t>
  </si>
  <si>
    <t>Auszubildende Altenpflege</t>
  </si>
  <si>
    <t>neuer Pflegesatzzeitraum:</t>
  </si>
  <si>
    <t>1. Die Vergütungen der Auszubildenden geben den augenblicklichen Stand wieder. Die Vergütungen werden gegebenenfalls im Jahresverlauf angepasst!</t>
  </si>
  <si>
    <t>Beantragte Anzahl Azubi:</t>
  </si>
  <si>
    <t>Monate LZ</t>
  </si>
  <si>
    <t>2. Abweichende Vergütungen und Ausbildungszeiten ergeben sich beispielsweise durch „Sitzenbleiber“ oder „Quereinsteiger“.</t>
  </si>
  <si>
    <t>lfd. Nr.</t>
  </si>
  <si>
    <t>Vorname</t>
  </si>
  <si>
    <t>* Datum</t>
  </si>
  <si>
    <t>Förderung</t>
  </si>
  <si>
    <t>Beginn</t>
  </si>
  <si>
    <t>Ende</t>
  </si>
  <si>
    <t>vorzeitig ausgeschieden am</t>
  </si>
  <si>
    <t>Ausbildungsvergütung
Arbeitnehmer-Brutto €</t>
  </si>
  <si>
    <t>Anzahl der Ausbildungsmonate</t>
  </si>
  <si>
    <t>Sonderzahlung</t>
  </si>
  <si>
    <t>ja/nein</t>
  </si>
  <si>
    <t>Arbeitnehmer-Brutto</t>
  </si>
  <si>
    <t>Ausbild.</t>
  </si>
  <si>
    <t>Bitte von Jahrgang 3 zu Jahrgang 1 auflisten.</t>
  </si>
  <si>
    <t>ggf.Betrag</t>
  </si>
  <si>
    <t>Ausbildung</t>
  </si>
  <si>
    <t>1. Ausbildungsjahr</t>
  </si>
  <si>
    <t>2. Ausbildungsjahr</t>
  </si>
  <si>
    <t>3. Ausbildungsjahr</t>
  </si>
  <si>
    <t>Monate</t>
  </si>
  <si>
    <t>€</t>
  </si>
  <si>
    <t>Müller</t>
  </si>
  <si>
    <t>Luise</t>
  </si>
  <si>
    <t>nein</t>
  </si>
  <si>
    <t>Meier</t>
  </si>
  <si>
    <t>Max</t>
  </si>
  <si>
    <t>NN</t>
  </si>
  <si>
    <t>TT.MM.JJJJ</t>
  </si>
  <si>
    <t>AG-Brutto (Nebenkosten in der Regel mit Faktor 1,25)</t>
  </si>
  <si>
    <t>Anrechnung 0,2 VK einer Pflegehilfskraft</t>
  </si>
  <si>
    <t>Ausb.Mo.gesamt</t>
  </si>
  <si>
    <t xml:space="preserve">∅ </t>
  </si>
  <si>
    <t>neuer Vereinbarungswert</t>
  </si>
  <si>
    <t>12 für 1 Jahr/1Azubi</t>
  </si>
  <si>
    <t>direkte Hilfskraftkosten als gerundeter Wert aus Anlage A4 Zelle L14</t>
  </si>
  <si>
    <t>abzüglich Anrech.Betrag</t>
  </si>
  <si>
    <t>Anrechnungsbetrag</t>
  </si>
  <si>
    <t>verbleibender Restbetrag je Azubi</t>
  </si>
  <si>
    <t>je Monat</t>
  </si>
  <si>
    <t>∅ Anzahl Azubis</t>
  </si>
  <si>
    <t>x Restbetrag</t>
  </si>
  <si>
    <t>Gesamt-Restbetrag n.§ 82a</t>
  </si>
  <si>
    <t>Differenzbetrag aus Vorkalkulation</t>
  </si>
  <si>
    <t>Neuer Gesamt-Restbetrag n.§ 82a</t>
  </si>
  <si>
    <t>Nachweis Auszubildende Altenpflege anonymisiert</t>
  </si>
  <si>
    <t>Schalter anonym (0/1)</t>
  </si>
  <si>
    <t>Neuer Gesamt-Restbetrag n. § 82a</t>
  </si>
  <si>
    <t>Direkte Personalkosten Pflege und Betreuung</t>
  </si>
  <si>
    <t>Eingruppierung</t>
  </si>
  <si>
    <t>Anzahl Stellen</t>
  </si>
  <si>
    <t>Grundgehalt monatlich
€</t>
  </si>
  <si>
    <t>Zulagen sozialbgabenpflichtig monatlich
€</t>
  </si>
  <si>
    <t>Zulagen sozialbgabenfrei monatlich
€</t>
  </si>
  <si>
    <t>Prämien jährlich
€</t>
  </si>
  <si>
    <t>Sonder-zahlungen jährlich
€</t>
  </si>
  <si>
    <t>AN
Jahresbrutto
€</t>
  </si>
  <si>
    <t>Pflicht-abgaben
€/a</t>
  </si>
  <si>
    <t>Altersversorgung
€/a</t>
  </si>
  <si>
    <t>Gutscheine o. ä.
€/a</t>
  </si>
  <si>
    <t>AG Brutto /a
Vollzeitstelle
ohne indirekte Kosten
€</t>
  </si>
  <si>
    <t>AG Brutto /a
gesamt
ohne indirekte Kosten
€</t>
  </si>
  <si>
    <t>Examiniert mit Zusatzfunktion</t>
  </si>
  <si>
    <t>Examiniert (Fachkraft)</t>
  </si>
  <si>
    <t>Fachkräfte gesamt / a</t>
  </si>
  <si>
    <t>Fachkräfte Durchschnitt / Stelle</t>
  </si>
  <si>
    <t>Nicht Examiniert mit Zusatzfunktion</t>
  </si>
  <si>
    <t>Nicht Examiniert</t>
  </si>
  <si>
    <t>Hilfskräfte gesamt</t>
  </si>
  <si>
    <t>Hilfskräfte Durchschnitt / Stelle</t>
  </si>
  <si>
    <t>Fachkräfte und Hilfskräfte gesamt / a (direkte Personalkosten)</t>
  </si>
  <si>
    <t>Fachkräfte und Hilfskräfte Durchschnitt / Stelle (direkte Personalkosten)</t>
  </si>
  <si>
    <t>Indirekte Personalkosten Pflege und Betreuung</t>
  </si>
  <si>
    <t>Anwerbekosten je Stelle</t>
  </si>
  <si>
    <r>
      <rPr>
        <b/>
        <sz val="11"/>
        <color rgb="FFFF0000"/>
        <rFont val="Arial"/>
        <family val="2"/>
      </rPr>
      <t xml:space="preserve">Bemerkung: </t>
    </r>
    <r>
      <rPr>
        <sz val="11"/>
        <color rgb="FFFF0000"/>
        <rFont val="Arial"/>
        <family val="2"/>
      </rPr>
      <t>Feld E19 rechnet in € je Stelle.</t>
    </r>
  </si>
  <si>
    <t>Fortbildungskosten</t>
  </si>
  <si>
    <r>
      <rPr>
        <b/>
        <sz val="11"/>
        <color rgb="FFFF0000"/>
        <rFont val="Arial"/>
        <family val="2"/>
      </rPr>
      <t xml:space="preserve">Bemerkungen:
</t>
    </r>
    <r>
      <rPr>
        <sz val="11"/>
        <color rgb="FFFF0000"/>
        <rFont val="Arial"/>
        <family val="2"/>
      </rPr>
      <t xml:space="preserve">1. In den Zellen A22 bis A25 können indirekte Personalkosten wie Abfindungen, Freistellungskosten, Mehrkosten Leiharbeit oder notwendiger Personalüberhang und Sonstiges aufgelistet werden, soweit diese anfallen.
2. Alle Zahlenwerte in den Zellen E20 bis E25 werden als Prozentzahlen interpretiert, sofern diese kleiner 10 sind. Es handelt sich um eine bedingte Formatierung.
</t>
    </r>
  </si>
  <si>
    <t>Betriebsarzt und Arbeitssicherheit</t>
  </si>
  <si>
    <t>Abfindungen u. ä.</t>
  </si>
  <si>
    <t>Freistellungskosten</t>
  </si>
  <si>
    <t>Mehrkosten Leiharbeit bzw. notwendiger Personalüberhang</t>
  </si>
  <si>
    <t>Sonstiges</t>
  </si>
  <si>
    <r>
      <rPr>
        <b/>
        <sz val="11"/>
        <color rgb="FFFF0000"/>
        <rFont val="Arial"/>
        <family val="2"/>
      </rPr>
      <t>Bemerkung:</t>
    </r>
    <r>
      <rPr>
        <sz val="11"/>
        <color rgb="FFFF0000"/>
        <rFont val="Arial"/>
        <family val="2"/>
      </rPr>
      <t xml:space="preserve"> Die Position „Sonstiges“ ist in einer weiteren Anlage zu erläutern.</t>
    </r>
  </si>
  <si>
    <t>indirekte Personalkosten gesamt / a</t>
  </si>
  <si>
    <t>Fachkräfte gesamt / a (direkte und indirekte Personalkosten ohne kalkulierten Gewinn)</t>
  </si>
  <si>
    <t>Fachkräfte Durchschnitt / Stelle (direkte und indirekte Personalkosten ohne kalkulierten Gewinn)</t>
  </si>
  <si>
    <t>Hilfskräfte gesamt / a (direkte und indirekte Personalkosten ohne kalkulierten Gewinn)</t>
  </si>
  <si>
    <t>Hilfskräfte Durchschnitt / Stelle (direkte und indirekte Personalkosten ohne kalkulierten Gewinn)</t>
  </si>
  <si>
    <t>Fachkräfte und Hilfskräfte gesamt / a (direkte und indirekte Personalkosten ohne kalkulierten Gewinn)</t>
  </si>
  <si>
    <t>Fachkräfte und Hilfskräfte Durchschnitt / Stelle (direkte und indirekte Personalkosten ohne kalkulierten Gewinn)</t>
  </si>
  <si>
    <t>Praxisanleiter (direkte und indirekte Personalkosten ohne kalkulierten Gewinn)</t>
  </si>
  <si>
    <t>Nebenrechnungen bzw. weitere Angaben</t>
  </si>
  <si>
    <t>Pflichtabgaben (direkte Personalkosten)</t>
  </si>
  <si>
    <t>Krankenversicherung</t>
  </si>
  <si>
    <t>Pflegeversicherung</t>
  </si>
  <si>
    <t>Rentenversicherung</t>
  </si>
  <si>
    <t>Arbeitslosenversicherung</t>
  </si>
  <si>
    <t>Insolvenzgeldumlage</t>
  </si>
  <si>
    <t>Umlage 1</t>
  </si>
  <si>
    <t>Umlage 2</t>
  </si>
  <si>
    <t>Berufsgenossenschaft</t>
  </si>
  <si>
    <t>Pflichtabgaben gesamt</t>
  </si>
  <si>
    <t>Sonstige direkte Personalkosten</t>
  </si>
  <si>
    <r>
      <rPr>
        <sz val="11"/>
        <rFont val="Arial"/>
        <family val="2"/>
      </rPr>
      <t xml:space="preserve">Altersvorsorge </t>
    </r>
    <r>
      <rPr>
        <sz val="10"/>
        <rFont val="Arial"/>
        <family val="2"/>
      </rPr>
      <t>(inklusive Pauschalsteuer)</t>
    </r>
  </si>
  <si>
    <r>
      <rPr>
        <sz val="11"/>
        <rFont val="Arial"/>
        <family val="2"/>
      </rPr>
      <t xml:space="preserve">Gutscheine o. ä. </t>
    </r>
    <r>
      <rPr>
        <sz val="10"/>
        <rFont val="Arial"/>
        <family val="2"/>
      </rPr>
      <t>(Monatsbetrag/Vollzeitstelle)</t>
    </r>
  </si>
  <si>
    <t>Einrichtungsbezogene Bemerkungen:</t>
  </si>
  <si>
    <t>Die Stellen / Vollkräfte sind auf der Basis einer Arbeitszeit von</t>
  </si>
  <si>
    <t>Stunden/Woche angegeben, siehe Anlage A2 Zelle W44).</t>
  </si>
  <si>
    <t>Im Bereich Pflege und Betreuung beträgt die Fachkraftquote nach Vollzeitstellen:</t>
  </si>
  <si>
    <t>siehe Anzahl Stellen oben, Zellen B9 und B13</t>
  </si>
  <si>
    <t>Auf Wunsch erfolgt eine Aufschlüsselung nach Berufsgruppen.</t>
  </si>
  <si>
    <t>Die Betriebsbereiche außerhalb von Pflege und Betreuung werden in weiten Teilen über externe Dienstleister abgewickelt.</t>
  </si>
  <si>
    <t>Auch der Bereich Qualitätsmanagement (2.4.) wird überwiegend durch externe Dienstleister sichergestellt.</t>
  </si>
  <si>
    <t>Allgemeine Bemerkungen:</t>
  </si>
  <si>
    <t>Zur Erleichterung der Plausibilisierung der Kalkulationswerte und Ermöglichung eines Nachweises gemäß § 84 Abs. 7 SGB XI in dem dort normierten Fall sind die Jahrespersonalkosten pro Stelle im Bereich Pflege und Betreuung aus Anlage A2 differenziert dargestellt. Dabei wird zwischen der Gruppe der Fachkräfte und der Gruppe der Nicht-Fachkräfte sowie innerhalb der jeweiligen Gruppe zwischen den einzelnen direkten Personalkosten unterschieden.
Die indirekten Personalkosten werden über alle Gruppen hinweg separat ausgewiesen. Die Summe der einzelnen Werte wird als Gesamtheit der indirekten Personalkosten ausgewiesen. Der Durchschnittswert der Personalkosten/Stelle/a, der in Tabelle A2 ausgewiesen ist, wird aus der Addition der direkten und indirekten Personalkosten gebildet und stellt einen Näherungswert dar. Die grünen Ergebniszellen sind nicht mit anderen Tabellen verknüpft.</t>
  </si>
  <si>
    <t>Kalkulation Zuschlag nach § 84 Abs. 8 SGB XI</t>
  </si>
  <si>
    <t>Ergebnis der Altkalkulation</t>
  </si>
  <si>
    <t>Ergebnis der Neukalkulation</t>
  </si>
  <si>
    <t>Personalschlüssel 1 zu</t>
  </si>
  <si>
    <t>Personalkosten/Stelle</t>
  </si>
  <si>
    <t>Kalkulatorische Auslastung</t>
  </si>
  <si>
    <t>Zuschlag /Tag</t>
  </si>
  <si>
    <t>Hinweis: Der Zuschlag wird allein zwischen der Pflegeeinrichtung und den Pflegekassen vereinbart.</t>
  </si>
  <si>
    <t>Datenblatt</t>
  </si>
  <si>
    <t>Zugelassene Pflegeplätze lt. Versorgungsvertrag (inkl. eingestreute Plätze für Kurzzeitpflege):</t>
  </si>
  <si>
    <t>Betten Gesamt</t>
  </si>
  <si>
    <t>Auslastungsgrad:</t>
  </si>
  <si>
    <t>Pflegetage:</t>
  </si>
  <si>
    <t>Vertragszeitraum:</t>
  </si>
  <si>
    <t>Planzahlen nach Pflegegraden</t>
  </si>
  <si>
    <t>Einrichtungseinheitlicher Eigenanteil</t>
  </si>
  <si>
    <t xml:space="preserve"> kalkuliert €/Tag</t>
  </si>
  <si>
    <t xml:space="preserve"> Korrektur €/Tag</t>
  </si>
  <si>
    <t>vereinbart €/Tag</t>
  </si>
  <si>
    <t>alle Pflegegrade</t>
  </si>
  <si>
    <t>nachrichtlich Investitionskosten</t>
  </si>
  <si>
    <t>Zuschlag nach § 84 Abs. 8 SGB XI</t>
  </si>
  <si>
    <t>vereinbart €/a</t>
  </si>
  <si>
    <t>Schlüssel 1 zu</t>
  </si>
  <si>
    <t>Personal-schlüssel 1 zu</t>
  </si>
  <si>
    <t xml:space="preserve"> Kosten / Stelle €</t>
  </si>
  <si>
    <t>Jahreskosten €</t>
  </si>
  <si>
    <t>Kosten / Tag €</t>
  </si>
  <si>
    <t>Pflege und Betreuung</t>
  </si>
  <si>
    <t>PDL</t>
  </si>
  <si>
    <r>
      <rPr>
        <b/>
        <sz val="10"/>
        <rFont val="Arial"/>
        <family val="2"/>
      </rPr>
      <t>Praxisanltg.</t>
    </r>
    <r>
      <rPr>
        <sz val="8"/>
        <rFont val="Arial"/>
        <family val="2"/>
      </rPr>
      <t xml:space="preserve"> (PS bez. auf Azubi)</t>
    </r>
  </si>
  <si>
    <t>Sonstiges Personal</t>
  </si>
  <si>
    <t>Personalkostenaufstellung Pflege und 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</si>
</sst>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0&quot; %&quot;;\-#,##0.00&quot; %&quot;"/>
    <numFmt numFmtId="165" formatCode="&quot;WAHR&quot;;&quot;WAHR&quot;;&quot;FALSCH&quot;"/>
    <numFmt numFmtId="166" formatCode="yyyy"/>
    <numFmt numFmtId="167" formatCode="#,##0.00\ [$€-407];[Red]\-#,##0.00\ [$€-407]"/>
    <numFmt numFmtId="168" formatCode="0.000"/>
    <numFmt numFmtId="169" formatCode="dd/mm/yy"/>
    <numFmt numFmtId="170" formatCode="0.00%;[Red]\-0.00%"/>
    <numFmt numFmtId="171" formatCode="#,##0.000;[Red]\-#,##0.000"/>
    <numFmt numFmtId="172" formatCode="0.00\ %"/>
    <numFmt numFmtId="173" formatCode="#,##0.00%;[Red]\-#,##0.00%"/>
    <numFmt numFmtId="174" formatCode="0.00&quot; VK&quot;"/>
    <numFmt numFmtId="175" formatCode="mm/yyyy"/>
    <numFmt numFmtId="176" formatCode="0\ %"/>
    <numFmt numFmtId="177" formatCode="#,##0.00&quot; €&quot;;\-#,##0.00&quot; €&quot;"/>
    <numFmt numFmtId="178" formatCode="#,##0&quot; €&quot;;[Red]\-#,##0&quot; €&quot;"/>
    <numFmt numFmtId="179" formatCode="#,##0.0;[Red]\-#,##0.0"/>
    <numFmt numFmtId="180" formatCode="#,##0.00;[Red]\-#,##0.00"/>
    <numFmt numFmtId="181" formatCode="#,##0\ [$€-407];[Red]\-#,##0\ [$€-407]"/>
    <numFmt numFmtId="182" formatCode="#,##0.000"/>
    <numFmt numFmtId="183" formatCode="0.000%"/>
    <numFmt numFmtId="184" formatCode="0.0"/>
  </numFmts>
  <fonts count="41" x14ac:knownFonts="1">
    <font>
      <sz val="10"/>
      <name val="Arial"/>
      <family val="2"/>
    </font>
    <font>
      <sz val="10"/>
      <color rgb="FF000000"/>
      <name val="Mangal"/>
      <family val="2"/>
    </font>
    <font>
      <sz val="10"/>
      <name val="Mangal"/>
      <family val="2"/>
    </font>
    <font>
      <sz val="10"/>
      <color rgb="FF333333"/>
      <name val="Mangal"/>
      <family val="2"/>
    </font>
    <font>
      <sz val="10"/>
      <color rgb="FF808080"/>
      <name val="Mangal"/>
      <family val="2"/>
    </font>
    <font>
      <sz val="10"/>
      <color rgb="FF006600"/>
      <name val="Mangal"/>
      <family val="2"/>
    </font>
    <font>
      <sz val="10"/>
      <color rgb="FF996600"/>
      <name val="Mangal"/>
      <family val="2"/>
    </font>
    <font>
      <sz val="10"/>
      <color rgb="FFCC0000"/>
      <name val="Mangal"/>
      <family val="2"/>
    </font>
    <font>
      <sz val="10"/>
      <color rgb="FFFFFFFF"/>
      <name val="Mangal"/>
      <family val="2"/>
    </font>
    <font>
      <sz val="11"/>
      <color rgb="FF000000"/>
      <name val="Arial"/>
      <family val="2"/>
    </font>
    <font>
      <sz val="14"/>
      <name val="Arial"/>
      <family val="2"/>
    </font>
    <font>
      <sz val="12"/>
      <name val="Arial"/>
      <family val="2"/>
    </font>
    <font>
      <b/>
      <sz val="10"/>
      <name val="Arial"/>
      <family val="2"/>
    </font>
    <font>
      <sz val="6"/>
      <name val="Arial"/>
      <family val="2"/>
    </font>
    <font>
      <b/>
      <sz val="11"/>
      <color rgb="FFFF0000"/>
      <name val="Arial"/>
      <family val="2"/>
    </font>
    <font>
      <sz val="11"/>
      <color rgb="FFFF0000"/>
      <name val="Arial"/>
      <family val="2"/>
    </font>
    <font>
      <b/>
      <sz val="14"/>
      <name val="Arial"/>
      <family val="2"/>
    </font>
    <font>
      <sz val="10"/>
      <color rgb="FFFFFFFF"/>
      <name val="Arial"/>
      <family val="2"/>
    </font>
    <font>
      <sz val="10"/>
      <color rgb="FFFF0000"/>
      <name val="Arial"/>
      <family val="2"/>
    </font>
    <font>
      <b/>
      <sz val="10"/>
      <color rgb="FFFFFFFF"/>
      <name val="Arial"/>
      <family val="2"/>
    </font>
    <font>
      <sz val="10"/>
      <color rgb="FFFFFF00"/>
      <name val="Arial"/>
      <family val="2"/>
    </font>
    <font>
      <sz val="8"/>
      <name val="Arial"/>
      <family val="2"/>
    </font>
    <font>
      <sz val="10"/>
      <color rgb="FF000000"/>
      <name val="Arial"/>
      <family val="2"/>
    </font>
    <font>
      <sz val="14"/>
      <color rgb="FFFF0000"/>
      <name val="Arial"/>
      <family val="2"/>
    </font>
    <font>
      <sz val="13"/>
      <name val="Arial"/>
      <family val="2"/>
    </font>
    <font>
      <sz val="10.5"/>
      <name val="Arial"/>
      <family val="2"/>
    </font>
    <font>
      <b/>
      <sz val="9"/>
      <name val="Arial"/>
      <family val="2"/>
    </font>
    <font>
      <sz val="9"/>
      <name val="Arial"/>
      <family val="2"/>
    </font>
    <font>
      <b/>
      <sz val="9"/>
      <color rgb="FF000000"/>
      <name val="Arial"/>
      <family val="2"/>
    </font>
    <font>
      <i/>
      <sz val="10"/>
      <name val="Arial"/>
      <family val="2"/>
    </font>
    <font>
      <sz val="8"/>
      <color rgb="FF000000"/>
      <name val="Arial"/>
      <family val="2"/>
    </font>
    <font>
      <sz val="9"/>
      <color rgb="FF000000"/>
      <name val="Arial"/>
      <family val="2"/>
    </font>
    <font>
      <b/>
      <sz val="10"/>
      <color rgb="FFFF0000"/>
      <name val="Arial"/>
      <family val="2"/>
    </font>
    <font>
      <b/>
      <sz val="12"/>
      <name val="Arial"/>
      <family val="2"/>
    </font>
    <font>
      <b/>
      <sz val="12"/>
      <color rgb="FF000000"/>
      <name val="Arial"/>
      <family val="2"/>
    </font>
    <font>
      <b/>
      <sz val="10"/>
      <color rgb="FF000000"/>
      <name val="Arial"/>
      <family val="2"/>
    </font>
    <font>
      <sz val="11"/>
      <color rgb="FF000000"/>
      <name val="Calibri"/>
      <family val="2"/>
    </font>
    <font>
      <sz val="11"/>
      <name val="Arial"/>
      <family val="2"/>
    </font>
    <font>
      <b/>
      <sz val="11"/>
      <color rgb="FF000000"/>
      <name val="Arial"/>
      <family val="2"/>
    </font>
    <font>
      <b/>
      <sz val="11"/>
      <name val="Arial"/>
      <family val="2"/>
    </font>
    <font>
      <sz val="10"/>
      <name val="Arial"/>
      <family val="2"/>
    </font>
  </fonts>
  <fills count="33">
    <fill>
      <patternFill patternType="none"/>
    </fill>
    <fill>
      <patternFill patternType="gray125"/>
    </fill>
    <fill>
      <patternFill patternType="solid">
        <fgColor rgb="FFFFFFCC"/>
        <bgColor rgb="FFFFFFC0"/>
      </patternFill>
    </fill>
    <fill>
      <patternFill patternType="solid">
        <fgColor rgb="FFCCFFCC"/>
        <bgColor rgb="FFCBFA9B"/>
      </patternFill>
    </fill>
    <fill>
      <patternFill patternType="solid">
        <fgColor rgb="FFFFCCCC"/>
        <bgColor rgb="FFF2DCDB"/>
      </patternFill>
    </fill>
    <fill>
      <patternFill patternType="solid">
        <fgColor rgb="FFCC0000"/>
        <bgColor rgb="FFFF0000"/>
      </patternFill>
    </fill>
    <fill>
      <patternFill patternType="solid">
        <fgColor rgb="FF000000"/>
        <bgColor rgb="FF003300"/>
      </patternFill>
    </fill>
    <fill>
      <patternFill patternType="solid">
        <fgColor rgb="FF808080"/>
        <bgColor rgb="FF996600"/>
      </patternFill>
    </fill>
    <fill>
      <patternFill patternType="solid">
        <fgColor rgb="FFDDDDDD"/>
        <bgColor rgb="FFF2DCDB"/>
      </patternFill>
    </fill>
    <fill>
      <patternFill patternType="solid">
        <fgColor rgb="FFFFFF99"/>
        <bgColor rgb="FFFDFF99"/>
      </patternFill>
    </fill>
    <fill>
      <patternFill patternType="solid">
        <fgColor rgb="FFFDFF99"/>
        <bgColor rgb="FFFFFF99"/>
      </patternFill>
    </fill>
    <fill>
      <patternFill patternType="solid">
        <fgColor rgb="FFFFFFC0"/>
        <bgColor rgb="FFFFFFCC"/>
      </patternFill>
    </fill>
    <fill>
      <patternFill patternType="solid">
        <fgColor rgb="FFCBFA9B"/>
        <bgColor rgb="FFCCFFCC"/>
      </patternFill>
    </fill>
    <fill>
      <patternFill patternType="solid">
        <fgColor rgb="FFFFCC00"/>
        <bgColor rgb="FFFFFF00"/>
      </patternFill>
    </fill>
    <fill>
      <patternFill patternType="solid">
        <fgColor rgb="FF66FFFF"/>
        <bgColor rgb="FF99FFFF"/>
      </patternFill>
    </fill>
    <fill>
      <patternFill patternType="solid">
        <fgColor rgb="FFFFFFFF"/>
        <bgColor rgb="FFF2F2F2"/>
      </patternFill>
    </fill>
    <fill>
      <patternFill patternType="solid">
        <fgColor rgb="FFCCFF00"/>
        <bgColor rgb="FFFFFF00"/>
      </patternFill>
    </fill>
    <fill>
      <patternFill patternType="solid">
        <fgColor rgb="FFFF99FF"/>
        <bgColor rgb="FFFFCCFF"/>
      </patternFill>
    </fill>
    <fill>
      <patternFill patternType="solid">
        <fgColor rgb="FFFFCCFF"/>
        <bgColor rgb="FFF8CCF8"/>
      </patternFill>
    </fill>
    <fill>
      <patternFill patternType="solid">
        <fgColor rgb="FF66CCFF"/>
        <bgColor rgb="FF66FFFF"/>
      </patternFill>
    </fill>
    <fill>
      <patternFill patternType="solid">
        <fgColor rgb="FFCCFFFF"/>
        <bgColor rgb="FFCCFFCC"/>
      </patternFill>
    </fill>
    <fill>
      <patternFill patternType="solid">
        <fgColor rgb="FF99FF33"/>
        <bgColor rgb="FF7FFF00"/>
      </patternFill>
    </fill>
    <fill>
      <patternFill patternType="solid">
        <fgColor rgb="FF99FFCC"/>
        <bgColor rgb="FF99FFFF"/>
      </patternFill>
    </fill>
    <fill>
      <patternFill patternType="solid">
        <fgColor rgb="FFFF6600"/>
        <bgColor rgb="FFFF8080"/>
      </patternFill>
    </fill>
    <fill>
      <patternFill patternType="solid">
        <fgColor rgb="FFFF8080"/>
        <bgColor rgb="FFFF99FF"/>
      </patternFill>
    </fill>
    <fill>
      <patternFill patternType="solid">
        <fgColor rgb="FFF2F2F2"/>
        <bgColor rgb="FFFFFFFF"/>
      </patternFill>
    </fill>
    <fill>
      <patternFill patternType="solid">
        <fgColor rgb="FFF2DCDB"/>
        <bgColor rgb="FFDDDDDD"/>
      </patternFill>
    </fill>
    <fill>
      <patternFill patternType="solid">
        <fgColor rgb="FF7FFF00"/>
        <bgColor rgb="FF99FF33"/>
      </patternFill>
    </fill>
    <fill>
      <patternFill patternType="solid">
        <fgColor rgb="FF99FFFF"/>
        <bgColor rgb="FF99FFCC"/>
      </patternFill>
    </fill>
    <fill>
      <patternFill patternType="solid">
        <fgColor rgb="FFF8FCA1"/>
        <bgColor rgb="FFFDFFA8"/>
      </patternFill>
    </fill>
    <fill>
      <patternFill patternType="solid">
        <fgColor rgb="FFFFE499"/>
        <bgColor rgb="FFF8FCA1"/>
      </patternFill>
    </fill>
    <fill>
      <patternFill patternType="solid">
        <fgColor rgb="FFF8CCF8"/>
        <bgColor rgb="FFFFCCFF"/>
      </patternFill>
    </fill>
    <fill>
      <patternFill patternType="solid">
        <fgColor rgb="FFFDFFA8"/>
        <bgColor rgb="FFF8FCA1"/>
      </patternFill>
    </fill>
  </fills>
  <borders count="18">
    <border>
      <left/>
      <right/>
      <top/>
      <bottom/>
      <diagonal/>
    </border>
    <border>
      <left style="thin">
        <color rgb="FF808080"/>
      </left>
      <right style="thin">
        <color rgb="FF808080"/>
      </right>
      <top style="thin">
        <color rgb="FF808080"/>
      </top>
      <bottom style="thin">
        <color rgb="FF80808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s>
  <cellStyleXfs count="23">
    <xf numFmtId="0" fontId="0" fillId="0" borderId="0"/>
    <xf numFmtId="176" fontId="36" fillId="0" borderId="0" applyBorder="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2" fillId="0" borderId="0" applyBorder="0" applyAlignment="0" applyProtection="0"/>
    <xf numFmtId="0" fontId="3" fillId="2" borderId="1" applyAlignment="0" applyProtection="0"/>
    <xf numFmtId="0" fontId="4" fillId="0" borderId="0" applyBorder="0" applyAlignment="0" applyProtection="0"/>
    <xf numFmtId="0" fontId="2" fillId="0" borderId="0" applyBorder="0" applyAlignment="0" applyProtection="0"/>
    <xf numFmtId="0" fontId="5" fillId="3" borderId="0" applyBorder="0" applyAlignment="0" applyProtection="0"/>
    <xf numFmtId="0" fontId="6" fillId="2" borderId="0" applyBorder="0" applyAlignment="0" applyProtection="0"/>
    <xf numFmtId="0" fontId="7" fillId="4" borderId="0" applyBorder="0" applyAlignment="0" applyProtection="0"/>
    <xf numFmtId="0" fontId="7" fillId="0" borderId="0" applyBorder="0" applyAlignment="0" applyProtection="0"/>
    <xf numFmtId="0" fontId="8" fillId="5" borderId="0" applyBorder="0" applyAlignment="0" applyProtection="0"/>
    <xf numFmtId="0" fontId="1" fillId="0" borderId="0" applyBorder="0" applyAlignment="0" applyProtection="0"/>
    <xf numFmtId="0" fontId="8" fillId="6" borderId="0" applyBorder="0" applyAlignment="0" applyProtection="0"/>
    <xf numFmtId="0" fontId="8" fillId="7" borderId="0" applyBorder="0" applyAlignment="0" applyProtection="0"/>
    <xf numFmtId="0" fontId="1" fillId="8" borderId="0" applyBorder="0" applyAlignment="0" applyProtection="0"/>
    <xf numFmtId="0" fontId="40" fillId="0" borderId="0"/>
    <xf numFmtId="0" fontId="9" fillId="0" borderId="0" applyBorder="0" applyProtection="0">
      <alignment vertical="center"/>
    </xf>
    <xf numFmtId="164" fontId="2" fillId="0" borderId="0" applyBorder="0" applyAlignment="0" applyProtection="0"/>
    <xf numFmtId="4" fontId="2" fillId="0" borderId="0" applyBorder="0" applyAlignment="0" applyProtection="0"/>
    <xf numFmtId="0" fontId="40" fillId="0" borderId="0"/>
  </cellStyleXfs>
  <cellXfs count="445">
    <xf numFmtId="0" fontId="0" fillId="0" borderId="0" xfId="0"/>
    <xf numFmtId="14" fontId="11" fillId="11" borderId="0" xfId="0" applyNumberFormat="1" applyFont="1" applyFill="1" applyBorder="1" applyAlignment="1" applyProtection="1">
      <alignment horizontal="center" vertical="center"/>
      <protection locked="0"/>
    </xf>
    <xf numFmtId="0" fontId="12" fillId="11"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11" borderId="0" xfId="0" applyFont="1" applyFill="1" applyAlignment="1" applyProtection="1">
      <alignment vertical="center"/>
      <protection locked="0"/>
    </xf>
    <xf numFmtId="0" fontId="22" fillId="11" borderId="0" xfId="0" applyFont="1" applyFill="1" applyAlignment="1" applyProtection="1">
      <alignment vertical="center"/>
      <protection locked="0"/>
    </xf>
    <xf numFmtId="0" fontId="0" fillId="9" borderId="16" xfId="0" applyFont="1" applyFill="1" applyBorder="1" applyAlignment="1" applyProtection="1">
      <alignment horizontal="right" vertical="center"/>
      <protection locked="0"/>
    </xf>
    <xf numFmtId="10" fontId="0" fillId="9" borderId="16" xfId="0" applyNumberFormat="1" applyFont="1" applyFill="1" applyBorder="1" applyAlignment="1" applyProtection="1">
      <alignment horizontal="right" vertical="center"/>
      <protection locked="0"/>
    </xf>
    <xf numFmtId="10" fontId="0" fillId="9" borderId="0" xfId="0" applyNumberFormat="1" applyFont="1" applyFill="1" applyBorder="1" applyAlignment="1" applyProtection="1">
      <alignment horizontal="right" vertical="center"/>
      <protection locked="0"/>
    </xf>
    <xf numFmtId="3" fontId="0" fillId="9" borderId="9" xfId="0" applyNumberFormat="1" applyFont="1" applyFill="1" applyBorder="1" applyAlignment="1" applyProtection="1">
      <alignment vertical="center"/>
      <protection locked="0"/>
    </xf>
    <xf numFmtId="4" fontId="0" fillId="9" borderId="9" xfId="0" applyNumberFormat="1" applyFont="1" applyFill="1" applyBorder="1" applyAlignment="1" applyProtection="1">
      <alignment vertical="center"/>
      <protection locked="0"/>
    </xf>
    <xf numFmtId="0" fontId="9" fillId="0" borderId="0" xfId="0" applyFont="1" applyBorder="1" applyAlignment="1" applyProtection="1">
      <alignment vertical="center"/>
      <protection locked="0"/>
    </xf>
    <xf numFmtId="2" fontId="22" fillId="0" borderId="9" xfId="1" applyNumberFormat="1" applyFont="1" applyBorder="1" applyAlignment="1" applyProtection="1">
      <alignment horizontal="right" vertical="center"/>
    </xf>
    <xf numFmtId="0" fontId="22"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2" fontId="0" fillId="0" borderId="14" xfId="1" applyNumberFormat="1" applyFont="1" applyBorder="1" applyAlignment="1" applyProtection="1">
      <alignment horizontal="right" vertical="center"/>
    </xf>
    <xf numFmtId="1" fontId="0" fillId="0" borderId="14" xfId="1" applyNumberFormat="1" applyFont="1" applyBorder="1" applyAlignment="1" applyProtection="1">
      <alignment horizontal="right" vertical="center"/>
    </xf>
    <xf numFmtId="1" fontId="9" fillId="0" borderId="0" xfId="0" applyNumberFormat="1" applyFont="1" applyBorder="1" applyAlignment="1" applyProtection="1">
      <alignment vertical="center"/>
      <protection locked="0"/>
    </xf>
    <xf numFmtId="176" fontId="22" fillId="0" borderId="0" xfId="0" applyNumberFormat="1" applyFont="1" applyBorder="1" applyAlignment="1" applyProtection="1">
      <alignment vertical="center"/>
      <protection locked="0"/>
    </xf>
    <xf numFmtId="0" fontId="27" fillId="0" borderId="0" xfId="0" applyFont="1" applyBorder="1" applyAlignment="1" applyProtection="1">
      <alignment vertical="center"/>
    </xf>
    <xf numFmtId="0" fontId="0" fillId="0" borderId="0" xfId="0" applyAlignment="1" applyProtection="1">
      <alignment vertical="center"/>
    </xf>
    <xf numFmtId="0" fontId="11" fillId="0" borderId="0" xfId="0" applyFont="1" applyBorder="1" applyAlignment="1" applyProtection="1">
      <alignment vertical="center"/>
    </xf>
    <xf numFmtId="0" fontId="0" fillId="0" borderId="0" xfId="0" applyFont="1" applyBorder="1" applyAlignment="1" applyProtection="1">
      <alignment vertical="center"/>
    </xf>
    <xf numFmtId="0" fontId="11" fillId="0" borderId="0" xfId="0" applyFont="1" applyAlignment="1" applyProtection="1">
      <alignment vertical="center"/>
    </xf>
    <xf numFmtId="0" fontId="11" fillId="8" borderId="9" xfId="0" applyFont="1" applyFill="1" applyBorder="1" applyAlignment="1" applyProtection="1">
      <alignment horizontal="center" vertical="center" wrapText="1"/>
    </xf>
    <xf numFmtId="0" fontId="11" fillId="8" borderId="9" xfId="0" applyFont="1" applyFill="1" applyBorder="1" applyAlignment="1" applyProtection="1">
      <alignment horizontal="center" vertical="center"/>
    </xf>
    <xf numFmtId="0" fontId="0" fillId="0" borderId="0" xfId="0" applyFont="1" applyAlignment="1" applyProtection="1">
      <alignment vertical="center"/>
    </xf>
    <xf numFmtId="0" fontId="11" fillId="0" borderId="9" xfId="0" applyFont="1" applyBorder="1" applyAlignment="1" applyProtection="1">
      <alignment vertical="center"/>
    </xf>
    <xf numFmtId="184" fontId="11" fillId="0" borderId="9" xfId="0" applyNumberFormat="1" applyFont="1" applyBorder="1" applyAlignment="1" applyProtection="1">
      <alignment vertical="center"/>
    </xf>
    <xf numFmtId="10" fontId="11" fillId="9" borderId="0" xfId="22" applyNumberFormat="1" applyFont="1" applyFill="1" applyBorder="1" applyAlignment="1" applyProtection="1">
      <alignment horizontal="right" vertical="center"/>
      <protection locked="0"/>
    </xf>
    <xf numFmtId="167" fontId="11" fillId="0" borderId="9" xfId="0" applyNumberFormat="1" applyFont="1" applyBorder="1" applyAlignment="1" applyProtection="1">
      <alignment vertical="center"/>
    </xf>
    <xf numFmtId="10" fontId="11" fillId="9" borderId="9" xfId="22" applyNumberFormat="1" applyFont="1" applyFill="1" applyBorder="1" applyAlignment="1" applyProtection="1">
      <alignment horizontal="right" vertical="center"/>
      <protection locked="0"/>
    </xf>
    <xf numFmtId="0" fontId="0" fillId="0" borderId="0" xfId="18" applyFont="1" applyAlignment="1" applyProtection="1">
      <alignment vertical="center"/>
    </xf>
    <xf numFmtId="180" fontId="0" fillId="32" borderId="9" xfId="18" applyNumberFormat="1" applyFont="1" applyFill="1" applyBorder="1" applyAlignment="1" applyProtection="1">
      <alignment horizontal="right" vertical="center"/>
      <protection locked="0"/>
    </xf>
    <xf numFmtId="0" fontId="0" fillId="8" borderId="9" xfId="18" applyFont="1" applyFill="1" applyBorder="1" applyAlignment="1" applyProtection="1">
      <alignment horizontal="center" vertical="center"/>
    </xf>
    <xf numFmtId="2" fontId="12" fillId="8" borderId="9" xfId="18" applyNumberFormat="1" applyFont="1" applyFill="1" applyBorder="1" applyAlignment="1" applyProtection="1">
      <alignment horizontal="right" vertical="center"/>
    </xf>
    <xf numFmtId="0" fontId="12" fillId="8" borderId="0" xfId="18" applyFont="1" applyFill="1" applyBorder="1" applyAlignment="1" applyProtection="1">
      <alignment horizontal="left" vertical="center"/>
    </xf>
    <xf numFmtId="0" fontId="0" fillId="8" borderId="0" xfId="18" applyFont="1" applyFill="1" applyBorder="1" applyAlignment="1" applyProtection="1">
      <alignment horizontal="left" vertical="center"/>
    </xf>
    <xf numFmtId="2" fontId="12" fillId="0" borderId="9" xfId="18" applyNumberFormat="1" applyFont="1" applyBorder="1" applyAlignment="1" applyProtection="1">
      <alignment horizontal="right" vertical="center"/>
    </xf>
    <xf numFmtId="4" fontId="0" fillId="0" borderId="9" xfId="18" applyNumberFormat="1" applyFont="1" applyBorder="1" applyAlignment="1" applyProtection="1">
      <alignment vertical="center"/>
    </xf>
    <xf numFmtId="4" fontId="0" fillId="0" borderId="9" xfId="18" applyNumberFormat="1" applyFont="1" applyBorder="1" applyAlignment="1" applyProtection="1">
      <alignment horizontal="right" vertical="center"/>
    </xf>
    <xf numFmtId="0" fontId="0" fillId="0" borderId="9" xfId="18" applyFont="1" applyBorder="1" applyAlignment="1" applyProtection="1">
      <alignment horizontal="center" vertical="center"/>
    </xf>
    <xf numFmtId="168" fontId="0" fillId="0" borderId="9" xfId="18" applyNumberFormat="1" applyFont="1" applyBorder="1" applyAlignment="1" applyProtection="1">
      <alignment horizontal="right" vertical="center"/>
    </xf>
    <xf numFmtId="0" fontId="0" fillId="8" borderId="9" xfId="18" applyFont="1" applyFill="1" applyBorder="1" applyAlignment="1" applyProtection="1">
      <alignment vertical="center"/>
    </xf>
    <xf numFmtId="4" fontId="0" fillId="8" borderId="9" xfId="18" applyNumberFormat="1" applyFont="1" applyFill="1" applyBorder="1" applyAlignment="1" applyProtection="1">
      <alignment horizontal="right" vertical="center"/>
    </xf>
    <xf numFmtId="0" fontId="0" fillId="0" borderId="0" xfId="18" applyFont="1" applyBorder="1" applyAlignment="1" applyProtection="1">
      <alignment vertical="center"/>
      <protection locked="0"/>
    </xf>
    <xf numFmtId="4" fontId="22" fillId="9" borderId="9" xfId="0" applyNumberFormat="1" applyFont="1" applyFill="1" applyBorder="1" applyAlignment="1" applyProtection="1">
      <alignment vertical="center"/>
      <protection locked="0"/>
    </xf>
    <xf numFmtId="49" fontId="0" fillId="9" borderId="0" xfId="0" applyNumberFormat="1" applyFont="1" applyFill="1" applyBorder="1" applyAlignment="1" applyProtection="1">
      <alignment vertical="center"/>
      <protection locked="0"/>
    </xf>
    <xf numFmtId="49" fontId="0" fillId="9" borderId="0" xfId="0" applyNumberFormat="1" applyFont="1" applyFill="1" applyBorder="1" applyAlignment="1" applyProtection="1">
      <alignment horizontal="left" vertical="center"/>
      <protection locked="0"/>
    </xf>
    <xf numFmtId="0" fontId="2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Protection="1">
      <protection locked="0"/>
    </xf>
    <xf numFmtId="0" fontId="12"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0" fillId="10" borderId="0" xfId="0" applyFont="1" applyFill="1" applyBorder="1" applyAlignment="1" applyProtection="1">
      <alignment vertical="center"/>
      <protection locked="0"/>
    </xf>
    <xf numFmtId="0" fontId="0" fillId="0" borderId="0" xfId="0" applyFont="1" applyAlignment="1" applyProtection="1">
      <alignment horizontal="right" vertical="center"/>
      <protection locked="0"/>
    </xf>
    <xf numFmtId="0" fontId="0" fillId="9" borderId="9" xfId="0" applyFont="1" applyFill="1" applyBorder="1" applyAlignment="1" applyProtection="1">
      <alignment horizontal="center" vertical="center"/>
      <protection locked="0"/>
    </xf>
    <xf numFmtId="167" fontId="0" fillId="10" borderId="0" xfId="0" applyNumberFormat="1" applyFont="1" applyFill="1" applyAlignment="1" applyProtection="1">
      <alignment vertical="center"/>
      <protection locked="0"/>
    </xf>
    <xf numFmtId="165" fontId="10" fillId="8" borderId="2" xfId="0" applyNumberFormat="1"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4" xfId="0" applyFont="1" applyFill="1" applyBorder="1" applyAlignment="1" applyProtection="1">
      <alignment horizontal="center" vertical="center"/>
    </xf>
    <xf numFmtId="0" fontId="11" fillId="8" borderId="6" xfId="0" applyFont="1" applyFill="1" applyBorder="1" applyAlignment="1" applyProtection="1">
      <alignment horizontal="center" vertical="center"/>
    </xf>
    <xf numFmtId="0" fontId="0" fillId="8" borderId="7" xfId="0" applyFont="1"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12" fillId="0" borderId="0" xfId="0" applyFont="1" applyAlignment="1" applyProtection="1">
      <alignment horizontal="right" vertical="center"/>
    </xf>
    <xf numFmtId="0" fontId="12" fillId="0" borderId="0" xfId="0" applyFont="1" applyAlignment="1" applyProtection="1">
      <alignment vertical="center"/>
    </xf>
    <xf numFmtId="0" fontId="12" fillId="0" borderId="0" xfId="0" applyFont="1" applyBorder="1" applyAlignment="1" applyProtection="1">
      <alignment horizontal="center" vertical="center"/>
    </xf>
    <xf numFmtId="0" fontId="17" fillId="0" borderId="0" xfId="0" applyFont="1" applyAlignment="1" applyProtection="1">
      <alignment horizontal="right" vertical="center"/>
    </xf>
    <xf numFmtId="0" fontId="0" fillId="0" borderId="0" xfId="0" applyFont="1" applyAlignment="1" applyProtection="1">
      <alignment horizontal="right" vertical="center"/>
    </xf>
    <xf numFmtId="0" fontId="17" fillId="0" borderId="0" xfId="0" applyFont="1" applyAlignment="1" applyProtection="1">
      <alignment vertical="center"/>
    </xf>
    <xf numFmtId="165" fontId="17" fillId="0" borderId="0" xfId="0" applyNumberFormat="1" applyFont="1" applyAlignment="1" applyProtection="1">
      <alignment vertical="center"/>
    </xf>
    <xf numFmtId="0" fontId="18" fillId="0" borderId="0" xfId="0" applyFont="1" applyAlignment="1" applyProtection="1">
      <alignment vertical="center"/>
    </xf>
    <xf numFmtId="165" fontId="17" fillId="0" borderId="0" xfId="0" applyNumberFormat="1" applyFont="1" applyBorder="1" applyAlignment="1" applyProtection="1">
      <alignment vertical="center"/>
    </xf>
    <xf numFmtId="0" fontId="17" fillId="0" borderId="0" xfId="0" applyFont="1" applyBorder="1" applyAlignment="1" applyProtection="1">
      <alignment vertical="center"/>
    </xf>
    <xf numFmtId="165" fontId="19" fillId="0" borderId="0" xfId="0" applyNumberFormat="1" applyFont="1" applyBorder="1" applyAlignment="1" applyProtection="1">
      <alignment vertical="center"/>
    </xf>
    <xf numFmtId="0" fontId="20" fillId="0" borderId="0" xfId="0" applyFont="1" applyAlignment="1" applyProtection="1">
      <alignment horizontal="right" vertical="center"/>
    </xf>
    <xf numFmtId="0" fontId="20" fillId="0" borderId="0" xfId="0" applyFont="1" applyAlignment="1" applyProtection="1">
      <alignment vertical="center"/>
    </xf>
    <xf numFmtId="0" fontId="12" fillId="0" borderId="0" xfId="0" applyFont="1" applyAlignment="1" applyProtection="1">
      <alignment horizontal="center" vertical="center"/>
    </xf>
    <xf numFmtId="0" fontId="0" fillId="0" borderId="10" xfId="0" applyFont="1" applyBorder="1" applyAlignment="1" applyProtection="1">
      <alignment vertical="center"/>
    </xf>
    <xf numFmtId="0" fontId="21" fillId="0" borderId="10" xfId="0" applyFont="1" applyBorder="1" applyAlignment="1" applyProtection="1">
      <alignment vertical="center"/>
    </xf>
    <xf numFmtId="0" fontId="21" fillId="0" borderId="0" xfId="0" applyFont="1" applyBorder="1" applyAlignment="1" applyProtection="1">
      <alignment vertical="center"/>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0" fillId="11" borderId="13"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0" fillId="0" borderId="0" xfId="0" applyFont="1" applyAlignment="1" applyProtection="1">
      <alignment horizontal="left" vertical="center" wrapText="1"/>
    </xf>
    <xf numFmtId="0" fontId="12" fillId="0" borderId="0" xfId="0" applyFont="1" applyAlignment="1" applyProtection="1">
      <alignment horizontal="left" vertical="center"/>
    </xf>
    <xf numFmtId="0" fontId="12" fillId="11" borderId="0" xfId="0" applyFont="1" applyFill="1" applyAlignment="1" applyProtection="1">
      <alignment vertical="center"/>
    </xf>
    <xf numFmtId="0" fontId="25" fillId="0" borderId="0" xfId="0" applyFont="1" applyAlignment="1" applyProtection="1">
      <alignment horizontal="right" vertical="center"/>
      <protection locked="0"/>
    </xf>
    <xf numFmtId="169" fontId="0" fillId="9" borderId="0" xfId="0" applyNumberFormat="1" applyFont="1" applyFill="1" applyBorder="1" applyAlignment="1" applyProtection="1">
      <alignment horizontal="center" vertical="center"/>
      <protection locked="0"/>
    </xf>
    <xf numFmtId="0" fontId="0" fillId="0" borderId="0" xfId="0" applyFont="1" applyAlignment="1" applyProtection="1">
      <alignment vertical="center" wrapText="1"/>
      <protection locked="0"/>
    </xf>
    <xf numFmtId="2" fontId="0" fillId="9" borderId="9" xfId="0" applyNumberFormat="1" applyFont="1" applyFill="1" applyBorder="1" applyAlignment="1" applyProtection="1">
      <alignment vertical="center"/>
      <protection locked="0"/>
    </xf>
    <xf numFmtId="168" fontId="0" fillId="9" borderId="9" xfId="0" applyNumberFormat="1" applyFont="1" applyFill="1" applyBorder="1" applyAlignment="1" applyProtection="1">
      <alignment horizontal="right" vertical="center"/>
      <protection locked="0"/>
    </xf>
    <xf numFmtId="171" fontId="0" fillId="9" borderId="9" xfId="0" applyNumberFormat="1" applyFont="1" applyFill="1" applyBorder="1" applyAlignment="1" applyProtection="1">
      <alignment horizontal="right" vertical="center"/>
      <protection locked="0"/>
    </xf>
    <xf numFmtId="4" fontId="0" fillId="9" borderId="9" xfId="0" applyNumberFormat="1" applyFont="1" applyFill="1" applyBorder="1" applyAlignment="1" applyProtection="1">
      <alignment horizontal="right" vertical="center"/>
      <protection locked="0"/>
    </xf>
    <xf numFmtId="2" fontId="0" fillId="9" borderId="9" xfId="0" applyNumberFormat="1" applyFont="1" applyFill="1" applyBorder="1" applyAlignment="1" applyProtection="1">
      <alignment horizontal="right" vertical="center"/>
      <protection locked="0"/>
    </xf>
    <xf numFmtId="0" fontId="12" fillId="0" borderId="0" xfId="0" applyFont="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16" xfId="0" applyFont="1" applyBorder="1" applyAlignment="1" applyProtection="1">
      <alignment horizontal="right" vertical="center"/>
    </xf>
    <xf numFmtId="10" fontId="0" fillId="0" borderId="16" xfId="0" applyNumberFormat="1" applyFont="1" applyBorder="1" applyAlignment="1" applyProtection="1">
      <alignment horizontal="right" vertical="center"/>
    </xf>
    <xf numFmtId="3" fontId="0" fillId="0" borderId="16" xfId="0" applyNumberFormat="1" applyFont="1" applyBorder="1" applyAlignment="1" applyProtection="1">
      <alignment horizontal="right" vertical="center"/>
    </xf>
    <xf numFmtId="0" fontId="0" fillId="8" borderId="9" xfId="0" applyFont="1" applyFill="1" applyBorder="1" applyAlignment="1" applyProtection="1">
      <alignment horizontal="right" vertical="center" wrapText="1"/>
    </xf>
    <xf numFmtId="0" fontId="12" fillId="8" borderId="9" xfId="0" applyFont="1" applyFill="1" applyBorder="1" applyAlignment="1" applyProtection="1">
      <alignment vertical="center" wrapText="1"/>
    </xf>
    <xf numFmtId="0" fontId="0" fillId="8" borderId="9" xfId="0" applyFont="1" applyFill="1" applyBorder="1" applyAlignment="1" applyProtection="1">
      <alignment horizontal="center" vertical="center" wrapText="1"/>
    </xf>
    <xf numFmtId="0" fontId="0" fillId="8" borderId="9" xfId="0" applyFont="1" applyFill="1" applyBorder="1" applyAlignment="1" applyProtection="1">
      <alignment horizontal="right" vertical="center"/>
    </xf>
    <xf numFmtId="0" fontId="0" fillId="8" borderId="9" xfId="0" applyFont="1" applyFill="1" applyBorder="1" applyAlignment="1" applyProtection="1">
      <alignment vertical="center" wrapText="1"/>
    </xf>
    <xf numFmtId="0" fontId="0" fillId="8" borderId="9" xfId="0" applyFont="1" applyFill="1" applyBorder="1" applyAlignment="1" applyProtection="1">
      <alignment horizontal="center" vertical="center"/>
    </xf>
    <xf numFmtId="0" fontId="0" fillId="8" borderId="5" xfId="0" applyFont="1" applyFill="1" applyBorder="1" applyAlignment="1" applyProtection="1">
      <alignment horizontal="center" vertical="center"/>
    </xf>
    <xf numFmtId="0" fontId="0" fillId="8" borderId="15" xfId="0" applyFont="1" applyFill="1" applyBorder="1" applyAlignment="1" applyProtection="1">
      <alignment horizontal="center" vertical="center"/>
    </xf>
    <xf numFmtId="0" fontId="0" fillId="8" borderId="16" xfId="0" applyFont="1" applyFill="1" applyBorder="1" applyAlignment="1" applyProtection="1">
      <alignment horizontal="center" vertical="center"/>
    </xf>
    <xf numFmtId="49" fontId="26" fillId="0" borderId="9" xfId="0" applyNumberFormat="1" applyFont="1" applyBorder="1" applyAlignment="1" applyProtection="1">
      <alignment horizontal="right" vertical="center"/>
    </xf>
    <xf numFmtId="0" fontId="0" fillId="0" borderId="9" xfId="0" applyFont="1" applyBorder="1" applyAlignment="1" applyProtection="1">
      <alignment vertical="center"/>
    </xf>
    <xf numFmtId="2" fontId="0" fillId="15" borderId="9" xfId="0" applyNumberFormat="1" applyFont="1" applyFill="1" applyBorder="1" applyAlignment="1" applyProtection="1">
      <alignment vertical="center"/>
    </xf>
    <xf numFmtId="9" fontId="27" fillId="0" borderId="15" xfId="0" applyNumberFormat="1" applyFont="1" applyBorder="1" applyAlignment="1" applyProtection="1">
      <alignment horizontal="right" vertical="center"/>
    </xf>
    <xf numFmtId="0" fontId="0" fillId="0" borderId="16" xfId="0" applyFont="1" applyBorder="1" applyAlignment="1" applyProtection="1">
      <alignment vertical="center"/>
    </xf>
    <xf numFmtId="49" fontId="27" fillId="0" borderId="9" xfId="0" applyNumberFormat="1" applyFont="1" applyBorder="1" applyAlignment="1" applyProtection="1">
      <alignment horizontal="right" vertical="center"/>
    </xf>
    <xf numFmtId="0" fontId="27" fillId="0" borderId="9" xfId="0" applyFont="1" applyBorder="1" applyAlignment="1" applyProtection="1">
      <alignment vertical="center" wrapText="1"/>
    </xf>
    <xf numFmtId="168" fontId="0" fillId="0" borderId="9" xfId="0" applyNumberFormat="1" applyFont="1" applyBorder="1" applyAlignment="1" applyProtection="1">
      <alignment horizontal="right" vertical="center"/>
    </xf>
    <xf numFmtId="168" fontId="0" fillId="0" borderId="9" xfId="0" applyNumberFormat="1" applyFont="1" applyBorder="1" applyAlignment="1" applyProtection="1">
      <alignment vertical="center"/>
    </xf>
    <xf numFmtId="4" fontId="0" fillId="0" borderId="9" xfId="0" applyNumberFormat="1" applyFont="1" applyBorder="1" applyAlignment="1" applyProtection="1">
      <alignment horizontal="right" vertical="center"/>
    </xf>
    <xf numFmtId="4" fontId="0" fillId="0" borderId="9" xfId="0" applyNumberFormat="1" applyFont="1" applyBorder="1" applyAlignment="1" applyProtection="1">
      <alignment vertical="center"/>
    </xf>
    <xf numFmtId="10" fontId="12" fillId="0" borderId="15" xfId="0" applyNumberFormat="1" applyFont="1" applyBorder="1" applyAlignment="1" applyProtection="1">
      <alignment vertical="center"/>
    </xf>
    <xf numFmtId="4" fontId="0" fillId="0" borderId="16" xfId="0" applyNumberFormat="1" applyFont="1" applyBorder="1" applyAlignment="1" applyProtection="1">
      <alignment vertical="center"/>
    </xf>
    <xf numFmtId="4" fontId="27" fillId="0" borderId="15" xfId="0" applyNumberFormat="1" applyFont="1" applyBorder="1" applyAlignment="1" applyProtection="1">
      <alignment horizontal="right" vertical="center"/>
    </xf>
    <xf numFmtId="168" fontId="0" fillId="0" borderId="9" xfId="0" applyNumberFormat="1" applyFont="1" applyBorder="1" applyAlignment="1" applyProtection="1">
      <alignment vertical="center" wrapText="1"/>
    </xf>
    <xf numFmtId="2" fontId="0" fillId="0" borderId="9" xfId="0" applyNumberFormat="1" applyFont="1" applyBorder="1" applyAlignment="1" applyProtection="1">
      <alignment vertical="center"/>
    </xf>
    <xf numFmtId="0" fontId="26" fillId="0" borderId="9" xfId="0" applyFont="1" applyBorder="1" applyAlignment="1" applyProtection="1">
      <alignment vertical="center" wrapText="1"/>
    </xf>
    <xf numFmtId="3" fontId="12" fillId="16" borderId="9" xfId="0" applyNumberFormat="1" applyFont="1" applyFill="1" applyBorder="1" applyAlignment="1" applyProtection="1">
      <alignment vertical="center"/>
    </xf>
    <xf numFmtId="168" fontId="12" fillId="17" borderId="9" xfId="0" applyNumberFormat="1" applyFont="1" applyFill="1" applyBorder="1" applyAlignment="1" applyProtection="1">
      <alignment horizontal="right" vertical="center"/>
    </xf>
    <xf numFmtId="168" fontId="12" fillId="18" borderId="9" xfId="0" applyNumberFormat="1" applyFont="1" applyFill="1" applyBorder="1" applyAlignment="1" applyProtection="1">
      <alignment vertical="center"/>
    </xf>
    <xf numFmtId="4" fontId="12" fillId="19" borderId="9" xfId="0" applyNumberFormat="1" applyFont="1" applyFill="1" applyBorder="1" applyAlignment="1" applyProtection="1">
      <alignment horizontal="right" vertical="center"/>
    </xf>
    <xf numFmtId="4" fontId="12" fillId="0" borderId="9" xfId="0" applyNumberFormat="1" applyFont="1" applyBorder="1" applyAlignment="1" applyProtection="1">
      <alignment horizontal="center" vertical="center"/>
    </xf>
    <xf numFmtId="170" fontId="12" fillId="19" borderId="9" xfId="0" applyNumberFormat="1" applyFont="1" applyFill="1" applyBorder="1" applyAlignment="1" applyProtection="1">
      <alignment horizontal="right" vertical="center"/>
    </xf>
    <xf numFmtId="4" fontId="12" fillId="0" borderId="16" xfId="0" applyNumberFormat="1" applyFont="1" applyBorder="1" applyAlignment="1" applyProtection="1">
      <alignment horizontal="center" vertical="center"/>
    </xf>
    <xf numFmtId="4" fontId="12" fillId="0" borderId="16" xfId="0" applyNumberFormat="1" applyFont="1" applyBorder="1" applyAlignment="1" applyProtection="1">
      <alignment vertical="center"/>
    </xf>
    <xf numFmtId="168" fontId="12" fillId="17" borderId="9" xfId="0" applyNumberFormat="1" applyFont="1" applyFill="1" applyBorder="1" applyAlignment="1" applyProtection="1">
      <alignment vertical="center" wrapText="1"/>
    </xf>
    <xf numFmtId="0" fontId="27" fillId="0" borderId="15" xfId="0" applyFont="1" applyBorder="1" applyAlignment="1" applyProtection="1">
      <alignment vertical="center" wrapText="1"/>
    </xf>
    <xf numFmtId="0" fontId="28" fillId="0" borderId="9" xfId="0" applyFont="1" applyBorder="1" applyAlignment="1" applyProtection="1">
      <alignment horizontal="center" vertical="center" wrapText="1"/>
    </xf>
    <xf numFmtId="4" fontId="0" fillId="15" borderId="9" xfId="0" applyNumberFormat="1" applyFont="1" applyFill="1" applyBorder="1" applyAlignment="1" applyProtection="1">
      <alignment vertical="center"/>
    </xf>
    <xf numFmtId="0" fontId="0" fillId="0" borderId="0" xfId="0" applyProtection="1"/>
    <xf numFmtId="0" fontId="0" fillId="0" borderId="9" xfId="0" applyFont="1" applyBorder="1" applyAlignment="1" applyProtection="1">
      <alignment horizontal="center" vertical="center"/>
    </xf>
    <xf numFmtId="4" fontId="12" fillId="0" borderId="9" xfId="0" applyNumberFormat="1" applyFont="1" applyBorder="1" applyAlignment="1" applyProtection="1">
      <alignment vertical="center"/>
    </xf>
    <xf numFmtId="0" fontId="0" fillId="0" borderId="16" xfId="0" applyFont="1" applyBorder="1" applyAlignment="1" applyProtection="1">
      <alignment horizontal="center" vertical="center"/>
    </xf>
    <xf numFmtId="9" fontId="27" fillId="0" borderId="9" xfId="0" applyNumberFormat="1" applyFont="1" applyBorder="1" applyAlignment="1" applyProtection="1">
      <alignment horizontal="right" vertical="center"/>
    </xf>
    <xf numFmtId="4" fontId="12" fillId="20" borderId="9" xfId="0" applyNumberFormat="1" applyFont="1" applyFill="1" applyBorder="1" applyAlignment="1" applyProtection="1">
      <alignment vertical="center"/>
    </xf>
    <xf numFmtId="173" fontId="12" fillId="20" borderId="9" xfId="0" applyNumberFormat="1" applyFont="1" applyFill="1" applyBorder="1" applyAlignment="1" applyProtection="1">
      <alignment vertical="center"/>
    </xf>
    <xf numFmtId="0" fontId="12" fillId="0" borderId="16" xfId="0" applyFont="1" applyBorder="1" applyAlignment="1" applyProtection="1">
      <alignment horizontal="center" vertical="center"/>
    </xf>
    <xf numFmtId="4" fontId="0" fillId="12" borderId="12" xfId="0" applyNumberFormat="1" applyFont="1" applyFill="1" applyBorder="1" applyAlignment="1" applyProtection="1">
      <alignment horizontal="center" vertical="center" wrapText="1"/>
    </xf>
    <xf numFmtId="4" fontId="0" fillId="13" borderId="8" xfId="0" applyNumberFormat="1" applyFont="1" applyFill="1" applyBorder="1" applyAlignment="1" applyProtection="1">
      <alignment horizontal="center" vertical="center" wrapText="1"/>
    </xf>
    <xf numFmtId="0" fontId="27" fillId="8" borderId="0" xfId="0" applyFont="1" applyFill="1" applyAlignment="1" applyProtection="1">
      <alignment horizontal="center" vertical="center"/>
    </xf>
    <xf numFmtId="0" fontId="27" fillId="0" borderId="9" xfId="0" applyFont="1" applyBorder="1" applyAlignment="1" applyProtection="1">
      <alignment horizontal="right" vertical="center"/>
    </xf>
    <xf numFmtId="2" fontId="0" fillId="0" borderId="9" xfId="0" applyNumberFormat="1" applyFont="1" applyBorder="1" applyAlignment="1" applyProtection="1">
      <alignment vertical="center" wrapText="1"/>
    </xf>
    <xf numFmtId="4" fontId="0" fillId="0" borderId="9" xfId="0" applyNumberFormat="1" applyFont="1" applyBorder="1" applyAlignment="1" applyProtection="1">
      <alignment vertical="center" wrapText="1"/>
    </xf>
    <xf numFmtId="4" fontId="0" fillId="22" borderId="9" xfId="0" applyNumberFormat="1" applyFont="1" applyFill="1" applyBorder="1" applyAlignment="1" applyProtection="1">
      <alignment vertical="center"/>
    </xf>
    <xf numFmtId="4" fontId="27" fillId="0" borderId="15" xfId="0" applyNumberFormat="1" applyFont="1" applyBorder="1" applyAlignment="1" applyProtection="1">
      <alignment vertical="center"/>
    </xf>
    <xf numFmtId="170" fontId="0" fillId="0" borderId="9" xfId="0" applyNumberFormat="1" applyFont="1" applyBorder="1" applyAlignment="1" applyProtection="1">
      <alignment horizontal="right" vertical="center"/>
    </xf>
    <xf numFmtId="4" fontId="27" fillId="0" borderId="9" xfId="0" applyNumberFormat="1" applyFont="1" applyBorder="1" applyAlignment="1" applyProtection="1">
      <alignment horizontal="right" vertical="center"/>
    </xf>
    <xf numFmtId="0" fontId="26" fillId="0" borderId="9" xfId="0" applyFont="1" applyBorder="1" applyAlignment="1" applyProtection="1">
      <alignment horizontal="right" vertical="center"/>
    </xf>
    <xf numFmtId="0" fontId="12" fillId="0" borderId="9" xfId="0" applyFont="1" applyBorder="1" applyAlignment="1" applyProtection="1">
      <alignment vertical="center" wrapText="1"/>
    </xf>
    <xf numFmtId="4" fontId="12" fillId="21" borderId="9" xfId="0" applyNumberFormat="1" applyFont="1" applyFill="1" applyBorder="1" applyAlignment="1" applyProtection="1">
      <alignment vertical="center"/>
    </xf>
    <xf numFmtId="173" fontId="12" fillId="0" borderId="9" xfId="0" applyNumberFormat="1" applyFont="1" applyBorder="1" applyAlignment="1" applyProtection="1">
      <alignment vertical="center"/>
    </xf>
    <xf numFmtId="4" fontId="12" fillId="23" borderId="9" xfId="0" applyNumberFormat="1" applyFont="1" applyFill="1" applyBorder="1" applyAlignment="1" applyProtection="1">
      <alignment vertical="center"/>
    </xf>
    <xf numFmtId="4" fontId="12" fillId="14" borderId="9" xfId="0" applyNumberFormat="1" applyFont="1" applyFill="1" applyBorder="1" applyAlignment="1" applyProtection="1">
      <alignment vertical="center"/>
    </xf>
    <xf numFmtId="4" fontId="12" fillId="24" borderId="9" xfId="0" applyNumberFormat="1" applyFont="1" applyFill="1" applyBorder="1" applyAlignment="1" applyProtection="1">
      <alignment vertical="center"/>
    </xf>
    <xf numFmtId="4" fontId="26" fillId="21" borderId="15" xfId="0" applyNumberFormat="1" applyFont="1" applyFill="1" applyBorder="1" applyAlignment="1" applyProtection="1">
      <alignment vertical="center"/>
    </xf>
    <xf numFmtId="173" fontId="12" fillId="21" borderId="16" xfId="0" applyNumberFormat="1" applyFont="1" applyFill="1" applyBorder="1" applyAlignment="1" applyProtection="1">
      <alignment vertical="center"/>
    </xf>
    <xf numFmtId="2" fontId="0" fillId="8" borderId="8" xfId="0" applyNumberFormat="1" applyFont="1" applyFill="1" applyBorder="1" applyAlignment="1" applyProtection="1">
      <alignment horizontal="center" vertical="center"/>
    </xf>
    <xf numFmtId="0" fontId="0" fillId="14" borderId="6"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xf>
    <xf numFmtId="0" fontId="27" fillId="14" borderId="12" xfId="0" applyFont="1" applyFill="1" applyBorder="1" applyAlignment="1" applyProtection="1">
      <alignment horizontal="center" vertical="center"/>
    </xf>
    <xf numFmtId="0" fontId="0" fillId="0" borderId="0" xfId="0" applyFont="1" applyAlignment="1" applyProtection="1">
      <alignment horizontal="left" vertical="center"/>
    </xf>
    <xf numFmtId="2" fontId="27" fillId="0" borderId="9" xfId="0" applyNumberFormat="1" applyFont="1" applyBorder="1" applyAlignment="1" applyProtection="1">
      <alignment horizontal="center" vertical="center"/>
    </xf>
    <xf numFmtId="2" fontId="0" fillId="0" borderId="9" xfId="0" applyNumberFormat="1" applyFont="1" applyBorder="1" applyAlignment="1" applyProtection="1">
      <alignment horizontal="right" vertical="center" wrapText="1"/>
    </xf>
    <xf numFmtId="0" fontId="9" fillId="0" borderId="0" xfId="0" applyFont="1" applyAlignment="1" applyProtection="1">
      <alignment vertical="center"/>
      <protection locked="0"/>
    </xf>
    <xf numFmtId="0" fontId="34" fillId="10" borderId="0" xfId="0" applyFont="1" applyFill="1" applyAlignment="1" applyProtection="1">
      <alignment horizontal="center" vertical="center"/>
      <protection locked="0"/>
    </xf>
    <xf numFmtId="14" fontId="22" fillId="9" borderId="9" xfId="0" applyNumberFormat="1" applyFont="1" applyFill="1" applyBorder="1" applyAlignment="1" applyProtection="1">
      <alignment vertical="center"/>
      <protection locked="0"/>
    </xf>
    <xf numFmtId="0" fontId="9" fillId="0" borderId="0" xfId="19" applyAlignment="1" applyProtection="1">
      <alignment vertical="center"/>
      <protection locked="0"/>
    </xf>
    <xf numFmtId="0" fontId="22" fillId="9" borderId="9" xfId="0" applyFont="1" applyFill="1" applyBorder="1" applyAlignment="1" applyProtection="1">
      <alignment vertical="center"/>
      <protection locked="0"/>
    </xf>
    <xf numFmtId="0" fontId="22" fillId="9" borderId="9" xfId="0" applyFont="1" applyFill="1" applyBorder="1" applyAlignment="1" applyProtection="1">
      <alignment horizontal="center" vertical="center"/>
      <protection locked="0"/>
    </xf>
    <xf numFmtId="174" fontId="22" fillId="0" borderId="0" xfId="0" applyNumberFormat="1" applyFont="1" applyBorder="1" applyAlignment="1" applyProtection="1">
      <alignment vertical="center"/>
      <protection locked="0"/>
    </xf>
    <xf numFmtId="174" fontId="18" fillId="0" borderId="0" xfId="0" applyNumberFormat="1" applyFont="1" applyBorder="1" applyAlignment="1" applyProtection="1">
      <alignment vertical="center"/>
      <protection locked="0"/>
    </xf>
    <xf numFmtId="0" fontId="18" fillId="0" borderId="0" xfId="0" applyFont="1" applyBorder="1" applyAlignment="1" applyProtection="1">
      <alignment vertical="center"/>
      <protection locked="0"/>
    </xf>
    <xf numFmtId="3" fontId="22" fillId="0" borderId="0" xfId="0" applyNumberFormat="1" applyFont="1" applyBorder="1" applyAlignment="1" applyProtection="1">
      <alignment vertical="center"/>
      <protection locked="0"/>
    </xf>
    <xf numFmtId="2" fontId="22" fillId="9" borderId="14" xfId="0" applyNumberFormat="1" applyFont="1" applyFill="1" applyBorder="1" applyAlignment="1" applyProtection="1">
      <alignment horizontal="right" vertical="center"/>
      <protection locked="0"/>
    </xf>
    <xf numFmtId="0" fontId="18" fillId="0" borderId="0" xfId="0" applyFont="1" applyBorder="1" applyAlignment="1" applyProtection="1">
      <alignment horizontal="left" vertical="center" wrapText="1"/>
      <protection locked="0"/>
    </xf>
    <xf numFmtId="2" fontId="22" fillId="0" borderId="0" xfId="0" applyNumberFormat="1" applyFont="1" applyBorder="1" applyAlignment="1" applyProtection="1">
      <alignment vertical="center"/>
      <protection locked="0"/>
    </xf>
    <xf numFmtId="178" fontId="22" fillId="0" borderId="0" xfId="0" applyNumberFormat="1" applyFont="1" applyBorder="1" applyAlignment="1" applyProtection="1">
      <alignment vertical="center"/>
      <protection locked="0"/>
    </xf>
    <xf numFmtId="167" fontId="30" fillId="9" borderId="0" xfId="0" applyNumberFormat="1" applyFont="1" applyFill="1" applyBorder="1" applyAlignment="1" applyProtection="1">
      <alignment vertical="center"/>
      <protection locked="0"/>
    </xf>
    <xf numFmtId="0" fontId="27"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1" fontId="37" fillId="0" borderId="0" xfId="0" applyNumberFormat="1" applyFont="1" applyBorder="1" applyAlignment="1" applyProtection="1">
      <alignment vertical="center"/>
      <protection locked="0"/>
    </xf>
    <xf numFmtId="169" fontId="21" fillId="0" borderId="0" xfId="0" applyNumberFormat="1" applyFont="1" applyBorder="1" applyAlignment="1" applyProtection="1">
      <alignment horizontal="left" vertical="center"/>
      <protection locked="0"/>
    </xf>
    <xf numFmtId="2" fontId="21" fillId="0" borderId="0" xfId="0" applyNumberFormat="1" applyFont="1" applyBorder="1" applyAlignment="1" applyProtection="1">
      <alignment vertical="center"/>
      <protection locked="0"/>
    </xf>
    <xf numFmtId="2" fontId="0" fillId="0" borderId="0" xfId="0" applyNumberFormat="1" applyFont="1" applyBorder="1" applyAlignment="1" applyProtection="1">
      <alignment vertical="center"/>
      <protection locked="0"/>
    </xf>
    <xf numFmtId="2" fontId="9" fillId="0" borderId="0" xfId="0" applyNumberFormat="1" applyFont="1" applyBorder="1" applyAlignment="1" applyProtection="1">
      <alignment vertical="center"/>
      <protection locked="0"/>
    </xf>
    <xf numFmtId="0" fontId="33" fillId="0" borderId="0" xfId="0" applyFont="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horizontal="center" vertical="center"/>
    </xf>
    <xf numFmtId="14" fontId="22" fillId="0" borderId="0" xfId="0" applyNumberFormat="1" applyFont="1" applyBorder="1" applyAlignment="1" applyProtection="1">
      <alignment vertical="center"/>
    </xf>
    <xf numFmtId="14" fontId="22" fillId="0" borderId="0" xfId="0" applyNumberFormat="1" applyFont="1" applyBorder="1" applyAlignment="1" applyProtection="1">
      <alignment horizontal="center" vertical="center"/>
    </xf>
    <xf numFmtId="0" fontId="22" fillId="0" borderId="0" xfId="0" applyFont="1" applyBorder="1" applyAlignment="1" applyProtection="1">
      <alignment vertical="center"/>
    </xf>
    <xf numFmtId="0" fontId="15" fillId="0" borderId="0" xfId="0" applyFont="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22" fillId="0" borderId="9"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174" fontId="35" fillId="0" borderId="9" xfId="0" applyNumberFormat="1" applyFont="1" applyBorder="1" applyAlignment="1" applyProtection="1">
      <alignment horizontal="center" vertical="center"/>
    </xf>
    <xf numFmtId="0" fontId="22" fillId="0" borderId="9" xfId="0" applyFont="1" applyBorder="1" applyAlignment="1" applyProtection="1">
      <alignment vertical="center"/>
    </xf>
    <xf numFmtId="0" fontId="22" fillId="25" borderId="9" xfId="0" applyFont="1" applyFill="1" applyBorder="1" applyAlignment="1" applyProtection="1">
      <alignment horizontal="center" vertical="center" wrapText="1"/>
    </xf>
    <xf numFmtId="175" fontId="22" fillId="25" borderId="9" xfId="0" applyNumberFormat="1" applyFont="1" applyFill="1" applyBorder="1" applyAlignment="1" applyProtection="1">
      <alignment horizontal="center" vertical="center"/>
    </xf>
    <xf numFmtId="175" fontId="22" fillId="25" borderId="9" xfId="0" applyNumberFormat="1" applyFont="1" applyFill="1" applyBorder="1" applyAlignment="1" applyProtection="1">
      <alignment horizontal="center" vertical="center" wrapText="1"/>
    </xf>
    <xf numFmtId="0" fontId="22" fillId="25" borderId="9" xfId="0" applyFont="1" applyFill="1" applyBorder="1" applyAlignment="1" applyProtection="1">
      <alignment horizontal="center" vertical="center"/>
    </xf>
    <xf numFmtId="0" fontId="35" fillId="25" borderId="9" xfId="0" applyFont="1" applyFill="1" applyBorder="1" applyAlignment="1" applyProtection="1">
      <alignment vertical="center"/>
    </xf>
    <xf numFmtId="2" fontId="22" fillId="25" borderId="9" xfId="0" applyNumberFormat="1" applyFont="1" applyFill="1" applyBorder="1" applyAlignment="1" applyProtection="1">
      <alignment horizontal="right" vertical="center"/>
    </xf>
    <xf numFmtId="4" fontId="22" fillId="26" borderId="9" xfId="0" applyNumberFormat="1" applyFont="1" applyFill="1" applyBorder="1" applyAlignment="1" applyProtection="1">
      <alignment vertical="center"/>
    </xf>
    <xf numFmtId="174" fontId="22" fillId="0" borderId="0" xfId="0" applyNumberFormat="1" applyFont="1" applyBorder="1" applyAlignment="1" applyProtection="1">
      <alignment vertical="center"/>
    </xf>
    <xf numFmtId="174"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177" fontId="22" fillId="0" borderId="0" xfId="0" applyNumberFormat="1" applyFont="1" applyBorder="1" applyAlignment="1" applyProtection="1">
      <alignment vertical="center"/>
    </xf>
    <xf numFmtId="3" fontId="22" fillId="0" borderId="0" xfId="0" applyNumberFormat="1" applyFont="1" applyBorder="1" applyAlignment="1" applyProtection="1">
      <alignment vertical="center"/>
    </xf>
    <xf numFmtId="0" fontId="22" fillId="0" borderId="0" xfId="0" applyFont="1" applyBorder="1" applyAlignment="1" applyProtection="1">
      <alignment horizontal="right" vertical="center"/>
    </xf>
    <xf numFmtId="0" fontId="18" fillId="0" borderId="0" xfId="0" applyFont="1" applyBorder="1" applyAlignment="1" applyProtection="1">
      <alignment horizontal="left" vertical="center" wrapText="1"/>
    </xf>
    <xf numFmtId="2" fontId="22" fillId="0" borderId="0" xfId="0" applyNumberFormat="1" applyFont="1" applyBorder="1" applyAlignment="1" applyProtection="1">
      <alignment vertical="center"/>
    </xf>
    <xf numFmtId="0" fontId="31" fillId="0" borderId="0" xfId="0" applyFont="1" applyAlignment="1" applyProtection="1">
      <alignment horizontal="right" vertical="center" wrapText="1"/>
    </xf>
    <xf numFmtId="167" fontId="30" fillId="0" borderId="0" xfId="0" applyNumberFormat="1" applyFont="1" applyBorder="1" applyAlignment="1" applyProtection="1">
      <alignment vertical="center"/>
    </xf>
    <xf numFmtId="0" fontId="31" fillId="0" borderId="0" xfId="0" applyFont="1" applyBorder="1" applyAlignment="1" applyProtection="1">
      <alignment vertical="center"/>
    </xf>
    <xf numFmtId="174" fontId="22" fillId="0" borderId="0" xfId="0" applyNumberFormat="1" applyFont="1" applyBorder="1" applyAlignment="1" applyProtection="1">
      <alignment horizontal="right" vertical="center"/>
    </xf>
    <xf numFmtId="178" fontId="22" fillId="0" borderId="0" xfId="0" applyNumberFormat="1" applyFont="1" applyBorder="1" applyAlignment="1" applyProtection="1">
      <alignment vertical="center"/>
    </xf>
    <xf numFmtId="10" fontId="27" fillId="0" borderId="0" xfId="0" applyNumberFormat="1" applyFont="1" applyBorder="1" applyAlignment="1" applyProtection="1">
      <alignment vertical="center"/>
    </xf>
    <xf numFmtId="167" fontId="28" fillId="0" borderId="0" xfId="0" applyNumberFormat="1" applyFont="1" applyBorder="1" applyAlignment="1" applyProtection="1">
      <alignment vertical="center"/>
    </xf>
    <xf numFmtId="0" fontId="0" fillId="0" borderId="0" xfId="0" applyFont="1" applyBorder="1" applyAlignment="1" applyProtection="1">
      <alignment horizontal="right" vertical="center"/>
    </xf>
    <xf numFmtId="167" fontId="31" fillId="0" borderId="0" xfId="0" applyNumberFormat="1" applyFont="1" applyBorder="1" applyAlignment="1" applyProtection="1">
      <alignment vertical="center"/>
    </xf>
    <xf numFmtId="0" fontId="22" fillId="0" borderId="0" xfId="0" applyFont="1" applyAlignment="1" applyProtection="1">
      <alignment horizontal="right" vertical="center"/>
    </xf>
    <xf numFmtId="2" fontId="12" fillId="0" borderId="9" xfId="0" applyNumberFormat="1" applyFont="1" applyBorder="1" applyAlignment="1" applyProtection="1">
      <alignment horizontal="right" vertical="center"/>
    </xf>
    <xf numFmtId="1" fontId="37" fillId="0" borderId="0" xfId="0" applyNumberFormat="1" applyFont="1" applyBorder="1" applyAlignment="1" applyProtection="1">
      <alignment vertical="center"/>
    </xf>
    <xf numFmtId="1" fontId="9" fillId="0" borderId="0" xfId="0" applyNumberFormat="1" applyFont="1" applyBorder="1" applyAlignment="1" applyProtection="1">
      <alignment vertical="center"/>
    </xf>
    <xf numFmtId="176" fontId="22" fillId="0" borderId="0" xfId="0" applyNumberFormat="1" applyFont="1" applyBorder="1" applyAlignment="1" applyProtection="1">
      <alignment vertical="center"/>
    </xf>
    <xf numFmtId="0" fontId="38" fillId="0" borderId="0" xfId="0" applyFont="1" applyBorder="1" applyAlignment="1" applyProtection="1">
      <alignment vertical="center"/>
    </xf>
    <xf numFmtId="0" fontId="38" fillId="0" borderId="0" xfId="0" applyFont="1" applyAlignment="1" applyProtection="1">
      <alignment vertical="center"/>
    </xf>
    <xf numFmtId="0" fontId="35" fillId="0" borderId="0" xfId="0" applyFont="1" applyBorder="1" applyAlignment="1" applyProtection="1">
      <alignment horizontal="right" vertical="center"/>
    </xf>
    <xf numFmtId="0" fontId="22" fillId="9" borderId="16"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14" xfId="0" applyFont="1" applyBorder="1" applyAlignment="1" applyProtection="1">
      <alignment vertical="center"/>
    </xf>
    <xf numFmtId="0" fontId="22" fillId="0" borderId="16" xfId="0" applyFont="1" applyBorder="1" applyAlignment="1" applyProtection="1">
      <alignment horizontal="center" vertical="center"/>
    </xf>
    <xf numFmtId="0" fontId="34" fillId="0" borderId="0" xfId="0" applyFont="1" applyAlignment="1" applyProtection="1">
      <alignment horizontal="center" vertical="center"/>
    </xf>
    <xf numFmtId="14" fontId="22" fillId="0" borderId="9" xfId="0" applyNumberFormat="1" applyFont="1" applyBorder="1" applyAlignment="1" applyProtection="1">
      <alignment vertical="center"/>
    </xf>
    <xf numFmtId="14" fontId="22" fillId="0" borderId="9" xfId="0" applyNumberFormat="1" applyFont="1" applyBorder="1" applyAlignment="1" applyProtection="1">
      <alignment horizontal="center" vertical="center"/>
    </xf>
    <xf numFmtId="4" fontId="22" fillId="0" borderId="9" xfId="0" applyNumberFormat="1" applyFont="1" applyBorder="1" applyAlignment="1" applyProtection="1">
      <alignment horizontal="right" vertical="center"/>
    </xf>
    <xf numFmtId="0" fontId="35" fillId="0" borderId="0" xfId="0" applyFont="1" applyBorder="1" applyAlignment="1" applyProtection="1">
      <alignment vertical="center"/>
    </xf>
    <xf numFmtId="2" fontId="22" fillId="0" borderId="14" xfId="0" applyNumberFormat="1" applyFont="1" applyBorder="1" applyAlignment="1" applyProtection="1">
      <alignment horizontal="right" vertical="center"/>
    </xf>
    <xf numFmtId="10" fontId="31" fillId="0" borderId="0" xfId="0" applyNumberFormat="1" applyFont="1" applyBorder="1" applyAlignment="1" applyProtection="1">
      <alignment vertical="center"/>
    </xf>
    <xf numFmtId="4" fontId="35" fillId="0" borderId="9" xfId="0" applyNumberFormat="1" applyFont="1" applyBorder="1" applyAlignment="1" applyProtection="1">
      <alignment horizontal="right" vertical="center"/>
    </xf>
    <xf numFmtId="179" fontId="37" fillId="29" borderId="9" xfId="22" applyNumberFormat="1" applyFont="1" applyFill="1" applyBorder="1" applyAlignment="1" applyProtection="1">
      <alignment horizontal="right" vertical="center"/>
      <protection locked="0"/>
    </xf>
    <xf numFmtId="180" fontId="37" fillId="29" borderId="9" xfId="22" applyNumberFormat="1" applyFont="1" applyFill="1" applyBorder="1" applyAlignment="1" applyProtection="1">
      <alignment vertical="center"/>
      <protection locked="0"/>
    </xf>
    <xf numFmtId="180" fontId="37" fillId="29" borderId="9" xfId="22" applyNumberFormat="1" applyFont="1" applyFill="1" applyBorder="1" applyAlignment="1" applyProtection="1">
      <alignment horizontal="right" vertical="center"/>
      <protection locked="0"/>
    </xf>
    <xf numFmtId="0" fontId="0" fillId="0" borderId="0" xfId="0" applyFont="1" applyAlignment="1" applyProtection="1">
      <alignment horizontal="center" vertical="center"/>
      <protection locked="0"/>
    </xf>
    <xf numFmtId="181" fontId="37" fillId="29" borderId="9" xfId="22" applyNumberFormat="1" applyFont="1" applyFill="1" applyBorder="1" applyAlignment="1" applyProtection="1">
      <alignment horizontal="right" vertical="center"/>
      <protection locked="0"/>
    </xf>
    <xf numFmtId="164" fontId="37" fillId="29" borderId="9" xfId="20" applyFont="1" applyFill="1" applyBorder="1" applyAlignment="1" applyProtection="1">
      <alignment horizontal="right" vertical="center"/>
      <protection locked="0"/>
    </xf>
    <xf numFmtId="0" fontId="39" fillId="32" borderId="9" xfId="0" applyFont="1" applyFill="1" applyBorder="1" applyAlignment="1" applyProtection="1">
      <alignment horizontal="center" vertical="center"/>
      <protection locked="0"/>
    </xf>
    <xf numFmtId="183" fontId="37" fillId="29" borderId="9" xfId="22" applyNumberFormat="1" applyFont="1" applyFill="1" applyBorder="1" applyAlignment="1" applyProtection="1">
      <alignment horizontal="right" vertical="center"/>
      <protection locked="0"/>
    </xf>
    <xf numFmtId="172" fontId="37" fillId="29" borderId="9" xfId="22" applyNumberFormat="1" applyFont="1" applyFill="1" applyBorder="1" applyAlignment="1" applyProtection="1">
      <alignment horizontal="right" vertical="center"/>
      <protection locked="0"/>
    </xf>
    <xf numFmtId="167" fontId="37" fillId="29" borderId="9" xfId="22" applyNumberFormat="1" applyFont="1" applyFill="1" applyBorder="1" applyAlignment="1" applyProtection="1">
      <alignment horizontal="right" vertical="center"/>
      <protection locked="0"/>
    </xf>
    <xf numFmtId="0" fontId="37" fillId="0" borderId="9" xfId="22" applyFont="1" applyBorder="1" applyAlignment="1" applyProtection="1">
      <alignment horizontal="center" vertical="center" wrapText="1"/>
    </xf>
    <xf numFmtId="0" fontId="37" fillId="0" borderId="9" xfId="22" applyFont="1" applyBorder="1" applyAlignment="1" applyProtection="1">
      <alignment vertical="center"/>
    </xf>
    <xf numFmtId="180" fontId="37" fillId="0" borderId="9" xfId="22" applyNumberFormat="1" applyFont="1" applyBorder="1" applyAlignment="1" applyProtection="1">
      <alignment vertical="center"/>
    </xf>
    <xf numFmtId="180" fontId="39" fillId="0" borderId="9" xfId="22" applyNumberFormat="1" applyFont="1" applyBorder="1" applyAlignment="1" applyProtection="1">
      <alignment horizontal="right" vertical="center"/>
    </xf>
    <xf numFmtId="0" fontId="39" fillId="0" borderId="9" xfId="22" applyFont="1" applyBorder="1" applyAlignment="1" applyProtection="1">
      <alignment horizontal="left" vertical="center"/>
    </xf>
    <xf numFmtId="179" fontId="39" fillId="0" borderId="9" xfId="22" applyNumberFormat="1" applyFont="1" applyBorder="1" applyAlignment="1" applyProtection="1">
      <alignment horizontal="right" vertical="center"/>
    </xf>
    <xf numFmtId="180" fontId="39" fillId="27" borderId="9" xfId="22" applyNumberFormat="1" applyFont="1" applyFill="1" applyBorder="1" applyAlignment="1" applyProtection="1">
      <alignment horizontal="right" vertical="center"/>
    </xf>
    <xf numFmtId="4" fontId="39" fillId="0" borderId="9" xfId="22" applyNumberFormat="1" applyFont="1" applyBorder="1" applyAlignment="1" applyProtection="1">
      <alignment horizontal="right" vertical="center"/>
    </xf>
    <xf numFmtId="3" fontId="39" fillId="28" borderId="9" xfId="22" applyNumberFormat="1" applyFont="1" applyFill="1" applyBorder="1" applyAlignment="1" applyProtection="1">
      <alignment horizontal="right" vertical="center"/>
    </xf>
    <xf numFmtId="4" fontId="39" fillId="27" borderId="9" xfId="22" applyNumberFormat="1" applyFont="1" applyFill="1" applyBorder="1" applyAlignment="1" applyProtection="1">
      <alignment horizontal="right" vertical="center"/>
    </xf>
    <xf numFmtId="4" fontId="39" fillId="28" borderId="9" xfId="22" applyNumberFormat="1" applyFont="1" applyFill="1" applyBorder="1" applyAlignment="1" applyProtection="1">
      <alignment horizontal="right" vertical="center"/>
    </xf>
    <xf numFmtId="4" fontId="37" fillId="0" borderId="9" xfId="22" applyNumberFormat="1" applyFont="1" applyBorder="1" applyAlignment="1" applyProtection="1">
      <alignment horizontal="right" vertical="center"/>
    </xf>
    <xf numFmtId="4" fontId="39" fillId="30" borderId="9" xfId="22" applyNumberFormat="1" applyFont="1" applyFill="1" applyBorder="1" applyAlignment="1" applyProtection="1">
      <alignment horizontal="right" vertical="center"/>
    </xf>
    <xf numFmtId="182" fontId="39" fillId="0" borderId="9" xfId="22" applyNumberFormat="1" applyFont="1" applyBorder="1" applyAlignment="1" applyProtection="1">
      <alignment horizontal="right" vertical="center"/>
    </xf>
    <xf numFmtId="172" fontId="39" fillId="0" borderId="0" xfId="0" applyNumberFormat="1" applyFont="1" applyAlignment="1" applyProtection="1">
      <alignment vertical="center"/>
    </xf>
    <xf numFmtId="172" fontId="39" fillId="0" borderId="9" xfId="0" applyNumberFormat="1" applyFont="1" applyBorder="1" applyAlignment="1" applyProtection="1">
      <alignment vertical="center"/>
    </xf>
    <xf numFmtId="0" fontId="39" fillId="0" borderId="9" xfId="0" applyFont="1" applyBorder="1" applyAlignment="1" applyProtection="1">
      <alignment horizontal="center" vertical="center"/>
    </xf>
    <xf numFmtId="183" fontId="39" fillId="0" borderId="9" xfId="22" applyNumberFormat="1" applyFont="1" applyBorder="1" applyAlignment="1" applyProtection="1">
      <alignment horizontal="right" vertical="center"/>
    </xf>
    <xf numFmtId="172" fontId="37" fillId="0" borderId="9" xfId="22" applyNumberFormat="1" applyFont="1" applyBorder="1" applyAlignment="1" applyProtection="1">
      <alignment horizontal="right" vertical="center"/>
    </xf>
    <xf numFmtId="184" fontId="11" fillId="9" borderId="9" xfId="0" applyNumberFormat="1" applyFont="1" applyFill="1" applyBorder="1" applyAlignment="1" applyProtection="1">
      <alignment vertical="center"/>
      <protection locked="0"/>
    </xf>
    <xf numFmtId="167" fontId="11" fillId="9" borderId="9" xfId="0" applyNumberFormat="1" applyFont="1" applyFill="1" applyBorder="1" applyAlignment="1" applyProtection="1">
      <alignment vertical="center"/>
      <protection locked="0"/>
    </xf>
    <xf numFmtId="0" fontId="37" fillId="0" borderId="0" xfId="22" applyFont="1" applyAlignment="1" applyProtection="1">
      <alignment vertical="center"/>
      <protection locked="0"/>
    </xf>
    <xf numFmtId="0" fontId="0" fillId="0" borderId="0" xfId="18" applyFont="1" applyAlignment="1" applyProtection="1">
      <alignment vertical="center"/>
      <protection locked="0"/>
    </xf>
    <xf numFmtId="0" fontId="12" fillId="8" borderId="9" xfId="0" applyFont="1" applyFill="1" applyBorder="1" applyAlignment="1" applyProtection="1">
      <alignment vertical="center"/>
    </xf>
    <xf numFmtId="10" fontId="0" fillId="0" borderId="9" xfId="0" applyNumberFormat="1" applyFont="1" applyBorder="1" applyAlignment="1" applyProtection="1">
      <alignment horizontal="right" vertical="center"/>
    </xf>
    <xf numFmtId="3" fontId="0" fillId="0" borderId="9" xfId="0" applyNumberFormat="1" applyFont="1" applyBorder="1" applyAlignment="1" applyProtection="1">
      <alignment horizontal="right" vertical="center"/>
    </xf>
    <xf numFmtId="169" fontId="0" fillId="0" borderId="15" xfId="0" applyNumberFormat="1" applyFont="1" applyBorder="1" applyAlignment="1" applyProtection="1">
      <alignment horizontal="right" vertical="center"/>
    </xf>
    <xf numFmtId="169" fontId="0" fillId="0" borderId="14" xfId="0" applyNumberFormat="1" applyFont="1" applyBorder="1" applyAlignment="1" applyProtection="1">
      <alignment horizontal="center" vertical="center"/>
    </xf>
    <xf numFmtId="169" fontId="0" fillId="0" borderId="16" xfId="0" applyNumberFormat="1" applyFont="1" applyBorder="1" applyAlignment="1" applyProtection="1">
      <alignment horizontal="left" vertical="center"/>
    </xf>
    <xf numFmtId="0" fontId="12" fillId="8" borderId="9" xfId="0" applyFont="1" applyFill="1" applyBorder="1" applyAlignment="1" applyProtection="1">
      <alignment horizontal="center" vertical="center" wrapText="1"/>
    </xf>
    <xf numFmtId="3" fontId="0" fillId="0" borderId="9" xfId="0" applyNumberFormat="1" applyFont="1" applyBorder="1" applyAlignment="1" applyProtection="1">
      <alignment horizontal="center" vertical="center" wrapText="1"/>
    </xf>
    <xf numFmtId="0" fontId="0" fillId="8" borderId="0" xfId="0" applyFont="1" applyFill="1" applyAlignment="1" applyProtection="1">
      <alignment vertical="center"/>
    </xf>
    <xf numFmtId="0" fontId="12" fillId="8" borderId="6" xfId="0" applyFont="1" applyFill="1" applyBorder="1" applyAlignment="1" applyProtection="1">
      <alignment horizontal="center" vertical="center"/>
    </xf>
    <xf numFmtId="0" fontId="12" fillId="8" borderId="7" xfId="0" applyFont="1" applyFill="1" applyBorder="1" applyAlignment="1" applyProtection="1">
      <alignment horizontal="center" vertical="center"/>
    </xf>
    <xf numFmtId="0" fontId="12" fillId="8" borderId="8" xfId="0"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12" fillId="8" borderId="17" xfId="0" applyFont="1" applyFill="1" applyBorder="1" applyAlignment="1" applyProtection="1">
      <alignment horizontal="center" vertical="center"/>
    </xf>
    <xf numFmtId="182" fontId="0" fillId="0" borderId="9" xfId="18" applyNumberFormat="1" applyFont="1" applyBorder="1" applyAlignment="1" applyProtection="1">
      <alignment horizontal="right" vertical="center"/>
    </xf>
    <xf numFmtId="166" fontId="10" fillId="8" borderId="5" xfId="0" applyNumberFormat="1" applyFont="1" applyFill="1" applyBorder="1" applyAlignment="1" applyProtection="1">
      <alignment horizontal="center" vertical="center"/>
    </xf>
    <xf numFmtId="49" fontId="0" fillId="9" borderId="0" xfId="0" applyNumberFormat="1" applyFont="1" applyFill="1" applyBorder="1" applyAlignment="1" applyProtection="1">
      <alignment vertical="center"/>
      <protection locked="0"/>
    </xf>
    <xf numFmtId="49" fontId="0" fillId="9" borderId="0" xfId="0" applyNumberFormat="1" applyFont="1" applyFill="1" applyBorder="1" applyAlignment="1" applyProtection="1">
      <alignment horizontal="left" vertical="center"/>
      <protection locked="0"/>
    </xf>
    <xf numFmtId="0" fontId="0" fillId="9" borderId="0" xfId="0" applyFont="1" applyFill="1" applyBorder="1" applyAlignment="1" applyProtection="1">
      <alignment horizontal="left" vertical="center"/>
      <protection locked="0"/>
    </xf>
    <xf numFmtId="0" fontId="15" fillId="0" borderId="0" xfId="0" applyFont="1" applyBorder="1" applyAlignment="1" applyProtection="1">
      <alignment horizontal="left" vertical="center" wrapText="1"/>
    </xf>
    <xf numFmtId="0" fontId="16" fillId="0" borderId="0" xfId="0" applyFont="1" applyBorder="1" applyAlignment="1" applyProtection="1">
      <alignment horizontal="center" vertical="center"/>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9" borderId="0" xfId="0" applyFont="1" applyFill="1" applyAlignment="1" applyProtection="1">
      <alignment horizontal="left" vertical="center"/>
      <protection locked="0"/>
    </xf>
    <xf numFmtId="0" fontId="21" fillId="0" borderId="10" xfId="0" applyFont="1" applyBorder="1" applyAlignment="1" applyProtection="1">
      <alignment horizontal="center" vertical="center"/>
    </xf>
    <xf numFmtId="0" fontId="10" fillId="8" borderId="11" xfId="0" applyFont="1" applyFill="1" applyBorder="1" applyAlignment="1" applyProtection="1">
      <alignment horizontal="center" vertical="center"/>
    </xf>
    <xf numFmtId="0" fontId="11" fillId="8" borderId="5" xfId="0" applyFont="1" applyFill="1" applyBorder="1" applyAlignment="1" applyProtection="1">
      <alignment horizontal="center" vertical="center"/>
    </xf>
    <xf numFmtId="0" fontId="11" fillId="8" borderId="12" xfId="0" applyFont="1" applyFill="1" applyBorder="1" applyAlignment="1" applyProtection="1">
      <alignment horizontal="center" vertical="center"/>
    </xf>
    <xf numFmtId="0" fontId="18" fillId="0" borderId="0" xfId="0" applyFont="1" applyAlignment="1" applyProtection="1">
      <alignment horizontal="left" vertical="center" wrapText="1"/>
    </xf>
    <xf numFmtId="0" fontId="0" fillId="11" borderId="0" xfId="0" applyFont="1" applyFill="1" applyBorder="1" applyAlignment="1" applyProtection="1">
      <alignment horizontal="left" vertical="center"/>
      <protection locked="0"/>
    </xf>
    <xf numFmtId="0" fontId="23" fillId="8" borderId="9" xfId="0" applyFont="1" applyFill="1" applyBorder="1" applyAlignment="1" applyProtection="1">
      <alignment horizontal="center" vertical="center" wrapText="1"/>
    </xf>
    <xf numFmtId="0" fontId="11" fillId="12" borderId="9" xfId="0" applyFont="1" applyFill="1" applyBorder="1" applyAlignment="1" applyProtection="1">
      <alignment horizontal="center" vertical="center"/>
    </xf>
    <xf numFmtId="0" fontId="11" fillId="8" borderId="14" xfId="0" applyFont="1" applyFill="1" applyBorder="1" applyAlignment="1" applyProtection="1">
      <alignment horizontal="center" vertical="center"/>
    </xf>
    <xf numFmtId="0" fontId="11" fillId="13" borderId="9" xfId="0" applyFont="1" applyFill="1" applyBorder="1" applyAlignment="1" applyProtection="1">
      <alignment horizontal="center" vertical="center"/>
    </xf>
    <xf numFmtId="0" fontId="11" fillId="14" borderId="9" xfId="0" applyFont="1" applyFill="1" applyBorder="1" applyAlignment="1" applyProtection="1">
      <alignment horizontal="center" vertical="center"/>
    </xf>
    <xf numFmtId="0" fontId="0" fillId="0" borderId="11" xfId="0" applyFont="1" applyBorder="1" applyAlignment="1" applyProtection="1">
      <alignment horizontal="center" vertical="center"/>
    </xf>
    <xf numFmtId="0" fontId="0" fillId="0" borderId="15" xfId="0" applyFont="1" applyBorder="1" applyAlignment="1" applyProtection="1">
      <alignment horizontal="right" vertical="center"/>
    </xf>
    <xf numFmtId="168" fontId="0" fillId="9" borderId="15" xfId="0" applyNumberFormat="1" applyFont="1" applyFill="1" applyBorder="1" applyAlignment="1" applyProtection="1">
      <alignment horizontal="right" vertical="center" wrapText="1"/>
      <protection locked="0"/>
    </xf>
    <xf numFmtId="10" fontId="0" fillId="0" borderId="16" xfId="0" applyNumberFormat="1" applyFont="1" applyBorder="1" applyAlignment="1" applyProtection="1">
      <alignment horizontal="left" vertical="center"/>
    </xf>
    <xf numFmtId="10" fontId="0" fillId="0" borderId="0" xfId="0" applyNumberFormat="1" applyFont="1" applyBorder="1" applyAlignment="1" applyProtection="1">
      <alignment horizontal="right" vertical="center"/>
    </xf>
    <xf numFmtId="0" fontId="0" fillId="0" borderId="0" xfId="0" applyFont="1" applyBorder="1" applyAlignment="1" applyProtection="1">
      <alignment horizontal="left" vertical="center"/>
    </xf>
    <xf numFmtId="10" fontId="0" fillId="0" borderId="15" xfId="0" applyNumberFormat="1" applyFont="1" applyBorder="1" applyAlignment="1" applyProtection="1">
      <alignment horizontal="right" vertical="center"/>
    </xf>
    <xf numFmtId="0" fontId="0" fillId="0" borderId="16" xfId="0" applyFont="1" applyBorder="1" applyAlignment="1" applyProtection="1">
      <alignment horizontal="left" vertical="center"/>
    </xf>
    <xf numFmtId="10" fontId="0" fillId="0" borderId="7" xfId="0" applyNumberFormat="1" applyFont="1" applyBorder="1" applyAlignment="1" applyProtection="1">
      <alignment horizontal="left" vertical="center"/>
    </xf>
    <xf numFmtId="0" fontId="0" fillId="8" borderId="9" xfId="0" applyFont="1" applyFill="1" applyBorder="1" applyAlignment="1" applyProtection="1">
      <alignment horizontal="center" vertical="center" wrapText="1"/>
    </xf>
    <xf numFmtId="0" fontId="26" fillId="0" borderId="9" xfId="0" applyFont="1" applyBorder="1" applyAlignment="1" applyProtection="1">
      <alignment vertical="center" wrapText="1"/>
    </xf>
    <xf numFmtId="167" fontId="12" fillId="9" borderId="9" xfId="0" applyNumberFormat="1" applyFont="1" applyFill="1" applyBorder="1" applyAlignment="1" applyProtection="1">
      <alignment horizontal="left" vertical="center" wrapText="1"/>
      <protection locked="0"/>
    </xf>
    <xf numFmtId="4" fontId="12" fillId="0" borderId="9" xfId="0" applyNumberFormat="1" applyFont="1" applyBorder="1" applyAlignment="1" applyProtection="1">
      <alignment horizontal="left" vertical="center"/>
    </xf>
    <xf numFmtId="0" fontId="12" fillId="0" borderId="9" xfId="0" applyFont="1" applyBorder="1" applyAlignment="1" applyProtection="1">
      <alignment vertical="center" wrapText="1"/>
    </xf>
    <xf numFmtId="0" fontId="12" fillId="0" borderId="9" xfId="0" applyFont="1" applyBorder="1" applyAlignment="1" applyProtection="1">
      <alignment horizontal="center" vertical="center"/>
    </xf>
    <xf numFmtId="0" fontId="27" fillId="0" borderId="9" xfId="0" applyFont="1" applyBorder="1" applyAlignment="1" applyProtection="1">
      <alignment horizontal="center" vertical="center" wrapText="1"/>
    </xf>
    <xf numFmtId="4" fontId="0" fillId="0" borderId="9" xfId="0" applyNumberFormat="1" applyFont="1" applyBorder="1" applyAlignment="1" applyProtection="1">
      <alignment horizontal="center" vertical="center" wrapText="1"/>
    </xf>
    <xf numFmtId="168" fontId="12" fillId="18" borderId="9" xfId="0" applyNumberFormat="1" applyFont="1" applyFill="1" applyBorder="1" applyAlignment="1" applyProtection="1">
      <alignment horizontal="right" vertical="center"/>
    </xf>
    <xf numFmtId="171" fontId="12" fillId="18" borderId="9" xfId="0" applyNumberFormat="1" applyFont="1" applyFill="1" applyBorder="1" applyAlignment="1" applyProtection="1">
      <alignment horizontal="right" vertical="center"/>
    </xf>
    <xf numFmtId="0" fontId="27" fillId="0" borderId="9" xfId="0" applyFont="1" applyBorder="1" applyAlignment="1" applyProtection="1">
      <alignment horizontal="left" vertical="center" wrapText="1"/>
    </xf>
    <xf numFmtId="0" fontId="27" fillId="0" borderId="9" xfId="0" applyFont="1" applyBorder="1" applyAlignment="1" applyProtection="1">
      <alignment vertical="center" wrapText="1"/>
    </xf>
    <xf numFmtId="0" fontId="28" fillId="0" borderId="9" xfId="0" applyFont="1" applyBorder="1" applyAlignment="1" applyProtection="1">
      <alignment horizontal="left" vertical="center" wrapText="1"/>
    </xf>
    <xf numFmtId="0" fontId="12" fillId="10" borderId="0" xfId="0" applyFont="1" applyFill="1" applyAlignment="1" applyProtection="1">
      <alignment horizontal="left" vertical="top" wrapText="1"/>
      <protection locked="0"/>
    </xf>
    <xf numFmtId="4" fontId="12" fillId="15" borderId="9" xfId="0" applyNumberFormat="1" applyFont="1" applyFill="1" applyBorder="1" applyAlignment="1" applyProtection="1">
      <alignment horizontal="center" vertical="center"/>
    </xf>
    <xf numFmtId="2" fontId="0" fillId="0" borderId="9" xfId="0" applyNumberFormat="1" applyFont="1" applyBorder="1" applyAlignment="1" applyProtection="1">
      <alignment horizontal="right" vertical="center" wrapText="1"/>
    </xf>
    <xf numFmtId="168" fontId="0" fillId="0" borderId="9" xfId="0" applyNumberFormat="1" applyFont="1" applyBorder="1" applyAlignment="1" applyProtection="1">
      <alignment horizontal="right" vertical="center" wrapText="1"/>
    </xf>
    <xf numFmtId="2" fontId="12" fillId="18" borderId="9" xfId="0" applyNumberFormat="1" applyFont="1" applyFill="1" applyBorder="1" applyAlignment="1" applyProtection="1">
      <alignment horizontal="right" vertical="center"/>
    </xf>
    <xf numFmtId="0" fontId="12" fillId="0" borderId="2" xfId="0" applyFont="1" applyBorder="1" applyAlignment="1" applyProtection="1">
      <alignment horizontal="center" vertical="center"/>
    </xf>
    <xf numFmtId="4" fontId="21" fillId="0" borderId="15" xfId="0" applyNumberFormat="1" applyFont="1" applyBorder="1" applyAlignment="1" applyProtection="1">
      <alignment horizontal="center" vertical="center" wrapText="1"/>
    </xf>
    <xf numFmtId="171" fontId="12" fillId="18" borderId="16" xfId="0" applyNumberFormat="1" applyFont="1" applyFill="1" applyBorder="1" applyAlignment="1" applyProtection="1">
      <alignment horizontal="right" vertical="center"/>
    </xf>
    <xf numFmtId="0" fontId="0" fillId="0" borderId="15" xfId="0" applyFont="1" applyBorder="1" applyAlignment="1" applyProtection="1">
      <alignment horizontal="center" vertical="center" wrapText="1"/>
    </xf>
    <xf numFmtId="172" fontId="12" fillId="18" borderId="16" xfId="0" applyNumberFormat="1" applyFont="1" applyFill="1" applyBorder="1" applyAlignment="1" applyProtection="1">
      <alignment horizontal="center" vertical="center"/>
    </xf>
    <xf numFmtId="0" fontId="26" fillId="8" borderId="9" xfId="0" applyFont="1" applyFill="1" applyBorder="1" applyAlignment="1" applyProtection="1">
      <alignment horizontal="right" vertical="center"/>
    </xf>
    <xf numFmtId="0" fontId="12" fillId="8" borderId="9" xfId="0" applyFont="1" applyFill="1" applyBorder="1" applyAlignment="1" applyProtection="1">
      <alignment horizontal="center" vertical="center" wrapText="1"/>
    </xf>
    <xf numFmtId="0" fontId="0" fillId="12" borderId="9" xfId="0" applyFont="1" applyFill="1" applyBorder="1" applyAlignment="1" applyProtection="1">
      <alignment horizontal="center" vertical="center" wrapText="1"/>
    </xf>
    <xf numFmtId="4" fontId="0" fillId="12" borderId="9" xfId="0" applyNumberFormat="1" applyFont="1" applyFill="1" applyBorder="1" applyAlignment="1" applyProtection="1">
      <alignment horizontal="center" vertical="center" wrapText="1"/>
    </xf>
    <xf numFmtId="4" fontId="27" fillId="12" borderId="9" xfId="0" applyNumberFormat="1" applyFont="1" applyFill="1" applyBorder="1" applyAlignment="1" applyProtection="1">
      <alignment horizontal="center" vertical="center" wrapText="1"/>
    </xf>
    <xf numFmtId="4" fontId="0" fillId="8" borderId="11" xfId="0" applyNumberFormat="1" applyFont="1" applyFill="1" applyBorder="1" applyAlignment="1" applyProtection="1">
      <alignment horizontal="center" vertical="center"/>
    </xf>
    <xf numFmtId="4" fontId="22" fillId="13" borderId="9" xfId="0" applyNumberFormat="1" applyFont="1" applyFill="1" applyBorder="1" applyAlignment="1" applyProtection="1">
      <alignment horizontal="center" vertical="center" wrapText="1"/>
    </xf>
    <xf numFmtId="10" fontId="0" fillId="13" borderId="9" xfId="0" applyNumberFormat="1" applyFont="1" applyFill="1" applyBorder="1" applyAlignment="1" applyProtection="1">
      <alignment horizontal="center" vertical="center"/>
    </xf>
    <xf numFmtId="9" fontId="0" fillId="13" borderId="15" xfId="0" applyNumberFormat="1" applyFont="1" applyFill="1" applyBorder="1" applyAlignment="1" applyProtection="1">
      <alignment horizontal="center" vertical="center" wrapText="1"/>
    </xf>
    <xf numFmtId="0" fontId="0" fillId="13" borderId="9" xfId="0" applyFont="1" applyFill="1" applyBorder="1" applyAlignment="1" applyProtection="1">
      <alignment horizontal="center" vertical="center"/>
    </xf>
    <xf numFmtId="4" fontId="30" fillId="21" borderId="9" xfId="0" applyNumberFormat="1" applyFont="1" applyFill="1" applyBorder="1" applyAlignment="1" applyProtection="1">
      <alignment horizontal="center" vertical="center" wrapText="1"/>
    </xf>
    <xf numFmtId="0" fontId="0" fillId="8" borderId="0" xfId="0" applyFont="1" applyFill="1" applyBorder="1" applyAlignment="1" applyProtection="1">
      <alignment horizontal="center" vertical="center"/>
    </xf>
    <xf numFmtId="0" fontId="27" fillId="8" borderId="9" xfId="0" applyFont="1" applyFill="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8" borderId="0" xfId="0" applyFont="1" applyFill="1" applyAlignment="1" applyProtection="1">
      <alignment vertical="center"/>
    </xf>
    <xf numFmtId="0" fontId="18" fillId="0" borderId="0" xfId="0" applyFont="1" applyAlignment="1" applyProtection="1">
      <alignment horizontal="center" vertical="center"/>
    </xf>
    <xf numFmtId="0" fontId="31" fillId="8" borderId="11" xfId="0" applyFont="1" applyFill="1" applyBorder="1" applyAlignment="1" applyProtection="1">
      <alignment horizontal="center" vertical="center" wrapText="1"/>
    </xf>
    <xf numFmtId="0" fontId="27" fillId="14" borderId="11" xfId="0" applyFont="1" applyFill="1" applyBorder="1" applyAlignment="1" applyProtection="1">
      <alignment horizontal="center" vertical="center"/>
    </xf>
    <xf numFmtId="0" fontId="32" fillId="0" borderId="0" xfId="0" applyFont="1" applyAlignment="1" applyProtection="1">
      <alignment horizontal="left" vertical="center"/>
    </xf>
    <xf numFmtId="0" fontId="27" fillId="8" borderId="6" xfId="0" applyFont="1" applyFill="1" applyBorder="1" applyAlignment="1" applyProtection="1">
      <alignment horizontal="left" vertical="center" wrapText="1"/>
    </xf>
    <xf numFmtId="4" fontId="0" fillId="8" borderId="12" xfId="0" applyNumberFormat="1" applyFont="1" applyFill="1" applyBorder="1" applyAlignment="1" applyProtection="1">
      <alignment horizontal="center" vertical="center"/>
    </xf>
    <xf numFmtId="4" fontId="0" fillId="0" borderId="9" xfId="0" applyNumberFormat="1" applyFont="1" applyBorder="1" applyAlignment="1" applyProtection="1">
      <alignment horizontal="center" vertical="center"/>
    </xf>
    <xf numFmtId="0" fontId="10" fillId="8" borderId="11" xfId="22" applyFont="1" applyFill="1" applyBorder="1" applyAlignment="1" applyProtection="1">
      <alignment horizontal="center" vertical="center" wrapText="1"/>
    </xf>
    <xf numFmtId="0" fontId="11" fillId="8" borderId="5" xfId="22" applyFont="1" applyFill="1" applyBorder="1" applyAlignment="1" applyProtection="1">
      <alignment horizontal="center" vertical="center" wrapText="1"/>
    </xf>
    <xf numFmtId="0" fontId="11" fillId="8" borderId="12" xfId="22" applyFont="1" applyFill="1" applyBorder="1" applyAlignment="1" applyProtection="1">
      <alignment horizontal="center" vertical="center" wrapText="1"/>
    </xf>
    <xf numFmtId="0" fontId="33" fillId="0" borderId="0" xfId="0" applyFont="1" applyAlignment="1" applyProtection="1">
      <alignment horizontal="right" vertical="center"/>
    </xf>
    <xf numFmtId="0" fontId="22" fillId="0" borderId="0"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9" xfId="0" applyFont="1" applyBorder="1" applyAlignment="1" applyProtection="1">
      <alignment horizontal="left" vertical="center"/>
    </xf>
    <xf numFmtId="0" fontId="22" fillId="25" borderId="9" xfId="0" applyFont="1" applyFill="1" applyBorder="1" applyAlignment="1" applyProtection="1">
      <alignment horizontal="center" vertical="center" wrapText="1"/>
    </xf>
    <xf numFmtId="0" fontId="22" fillId="25" borderId="9" xfId="0" applyFont="1" applyFill="1" applyBorder="1" applyAlignment="1" applyProtection="1">
      <alignment horizontal="center" vertical="center"/>
    </xf>
    <xf numFmtId="3" fontId="22" fillId="25" borderId="9" xfId="0" applyNumberFormat="1" applyFont="1" applyFill="1" applyBorder="1" applyAlignment="1" applyProtection="1">
      <alignment horizontal="center" vertical="center" wrapText="1"/>
    </xf>
    <xf numFmtId="177" fontId="35" fillId="0" borderId="9" xfId="0" applyNumberFormat="1" applyFont="1" applyBorder="1" applyAlignment="1" applyProtection="1">
      <alignment horizontal="right" vertical="center"/>
    </xf>
    <xf numFmtId="177" fontId="0" fillId="0" borderId="9" xfId="1" applyNumberFormat="1" applyFont="1" applyBorder="1" applyAlignment="1" applyProtection="1">
      <alignment horizontal="right" vertical="center"/>
    </xf>
    <xf numFmtId="177" fontId="12" fillId="27" borderId="9" xfId="1" applyNumberFormat="1" applyFont="1" applyFill="1" applyBorder="1" applyAlignment="1" applyProtection="1">
      <alignment horizontal="right" vertical="center"/>
    </xf>
    <xf numFmtId="177" fontId="12" fillId="0" borderId="9" xfId="1" applyNumberFormat="1" applyFont="1" applyBorder="1" applyAlignment="1" applyProtection="1">
      <alignment horizontal="right" vertical="center"/>
    </xf>
    <xf numFmtId="0" fontId="22" fillId="0" borderId="0" xfId="0" applyFont="1" applyBorder="1" applyAlignment="1" applyProtection="1">
      <alignment horizontal="right" vertical="center"/>
      <protection locked="0"/>
    </xf>
    <xf numFmtId="174" fontId="28" fillId="0" borderId="0" xfId="0" applyNumberFormat="1" applyFont="1" applyBorder="1" applyAlignment="1" applyProtection="1">
      <alignment horizontal="center" vertical="center"/>
    </xf>
    <xf numFmtId="0" fontId="9" fillId="0" borderId="15" xfId="0" applyFont="1" applyBorder="1" applyAlignment="1" applyProtection="1">
      <alignment horizontal="center" vertical="center"/>
    </xf>
    <xf numFmtId="0" fontId="22" fillId="0" borderId="0" xfId="0" applyFont="1" applyBorder="1" applyAlignment="1" applyProtection="1">
      <alignment horizontal="right" vertical="center"/>
    </xf>
    <xf numFmtId="177" fontId="22" fillId="0" borderId="9" xfId="0" applyNumberFormat="1" applyFont="1" applyBorder="1" applyAlignment="1" applyProtection="1">
      <alignment horizontal="right" vertical="center"/>
    </xf>
    <xf numFmtId="177" fontId="35" fillId="27" borderId="9" xfId="0" applyNumberFormat="1" applyFont="1" applyFill="1" applyBorder="1" applyAlignment="1" applyProtection="1">
      <alignment horizontal="right" vertical="center"/>
    </xf>
    <xf numFmtId="0" fontId="10" fillId="0" borderId="0" xfId="22" applyFont="1" applyBorder="1" applyAlignment="1" applyProtection="1">
      <alignment horizontal="center" vertical="center" wrapText="1"/>
    </xf>
    <xf numFmtId="0" fontId="24" fillId="28" borderId="9" xfId="22" applyFont="1" applyFill="1" applyBorder="1" applyAlignment="1" applyProtection="1">
      <alignment horizontal="left" vertical="center"/>
    </xf>
    <xf numFmtId="180" fontId="39" fillId="0" borderId="9" xfId="22" applyNumberFormat="1" applyFont="1" applyBorder="1" applyAlignment="1" applyProtection="1">
      <alignment horizontal="center" vertical="center"/>
      <protection locked="0"/>
    </xf>
    <xf numFmtId="0" fontId="39" fillId="0" borderId="9" xfId="22" applyFont="1" applyBorder="1" applyAlignment="1" applyProtection="1">
      <alignment horizontal="left" vertical="center"/>
    </xf>
    <xf numFmtId="180" fontId="39" fillId="0" borderId="9" xfId="22" applyNumberFormat="1" applyFont="1" applyBorder="1" applyAlignment="1" applyProtection="1">
      <alignment horizontal="center" vertical="center"/>
    </xf>
    <xf numFmtId="0" fontId="39" fillId="28" borderId="9" xfId="22" applyFont="1" applyFill="1" applyBorder="1" applyAlignment="1" applyProtection="1">
      <alignment horizontal="left" vertical="center"/>
    </xf>
    <xf numFmtId="0" fontId="0" fillId="0" borderId="0" xfId="22" applyFont="1" applyAlignment="1" applyProtection="1">
      <alignment horizontal="center" vertical="center"/>
    </xf>
    <xf numFmtId="0" fontId="24" fillId="30" borderId="9" xfId="22" applyFont="1" applyFill="1" applyBorder="1" applyAlignment="1" applyProtection="1">
      <alignment horizontal="left" vertical="center"/>
    </xf>
    <xf numFmtId="0" fontId="37" fillId="29" borderId="9" xfId="22" applyFont="1" applyFill="1" applyBorder="1" applyAlignment="1" applyProtection="1">
      <alignment horizontal="left" vertical="center"/>
      <protection locked="0"/>
    </xf>
    <xf numFmtId="0" fontId="14" fillId="0" borderId="9" xfId="0" applyFont="1" applyBorder="1" applyAlignment="1" applyProtection="1">
      <alignment horizontal="left" vertical="center" wrapText="1"/>
    </xf>
    <xf numFmtId="0" fontId="37" fillId="0" borderId="9" xfId="22" applyFont="1" applyBorder="1" applyAlignment="1" applyProtection="1">
      <alignment horizontal="left" vertical="center"/>
    </xf>
    <xf numFmtId="0" fontId="39" fillId="30" borderId="9" xfId="22" applyFont="1" applyFill="1" applyBorder="1" applyAlignment="1" applyProtection="1">
      <alignment horizontal="left" vertical="center"/>
    </xf>
    <xf numFmtId="0" fontId="37" fillId="0" borderId="0" xfId="22" applyFont="1" applyBorder="1" applyAlignment="1" applyProtection="1">
      <alignment horizontal="center" vertical="center"/>
    </xf>
    <xf numFmtId="0" fontId="37" fillId="0" borderId="9" xfId="0" applyFont="1" applyBorder="1" applyAlignment="1" applyProtection="1">
      <alignment horizontal="left" vertical="center"/>
    </xf>
    <xf numFmtId="0" fontId="24" fillId="31" borderId="9" xfId="0" applyFont="1" applyFill="1" applyBorder="1" applyAlignment="1" applyProtection="1">
      <alignment horizontal="left" vertical="center"/>
    </xf>
    <xf numFmtId="0" fontId="37" fillId="28" borderId="9" xfId="22" applyFont="1" applyFill="1" applyBorder="1" applyAlignment="1" applyProtection="1">
      <alignment horizontal="center" vertical="center"/>
    </xf>
    <xf numFmtId="0" fontId="37" fillId="0" borderId="0" xfId="0" applyFont="1" applyAlignment="1" applyProtection="1">
      <alignment horizontal="center" vertical="center"/>
    </xf>
    <xf numFmtId="0" fontId="37" fillId="0" borderId="9" xfId="22" applyFont="1" applyBorder="1" applyAlignment="1" applyProtection="1">
      <alignment horizontal="center" vertical="center"/>
    </xf>
    <xf numFmtId="0" fontId="37" fillId="0" borderId="9" xfId="22" applyFont="1" applyBorder="1" applyAlignment="1" applyProtection="1">
      <alignment horizontal="left" vertical="center" wrapText="1"/>
    </xf>
    <xf numFmtId="0" fontId="0" fillId="0" borderId="0" xfId="0" applyAlignment="1" applyProtection="1">
      <alignment horizontal="center" vertical="center"/>
    </xf>
    <xf numFmtId="0" fontId="14" fillId="0" borderId="0"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32" borderId="0" xfId="0" applyFont="1" applyFill="1" applyBorder="1" applyAlignment="1" applyProtection="1">
      <alignment horizontal="left" vertical="center" wrapText="1"/>
      <protection locked="0"/>
    </xf>
    <xf numFmtId="0" fontId="37" fillId="0" borderId="0" xfId="18" applyFont="1" applyBorder="1" applyAlignment="1" applyProtection="1">
      <alignment horizontal="center" vertical="center"/>
    </xf>
    <xf numFmtId="0" fontId="15" fillId="0" borderId="0" xfId="22" applyFont="1" applyAlignment="1" applyProtection="1">
      <alignment horizontal="left" vertical="center" wrapText="1"/>
    </xf>
    <xf numFmtId="0" fontId="10" fillId="8" borderId="11" xfId="18" applyFont="1" applyFill="1" applyBorder="1" applyAlignment="1" applyProtection="1">
      <alignment horizontal="center" vertical="center"/>
    </xf>
    <xf numFmtId="0" fontId="0" fillId="0" borderId="0" xfId="18" applyFont="1" applyAlignment="1" applyProtection="1">
      <alignment horizontal="center" vertical="center"/>
    </xf>
    <xf numFmtId="0" fontId="12" fillId="8" borderId="9"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9" xfId="0" applyFont="1" applyBorder="1" applyAlignment="1" applyProtection="1">
      <alignment horizontal="left" vertical="center"/>
    </xf>
    <xf numFmtId="0" fontId="0" fillId="8" borderId="9" xfId="0" applyFont="1" applyFill="1" applyBorder="1" applyAlignment="1" applyProtection="1">
      <alignment horizontal="left" vertical="center" wrapText="1"/>
    </xf>
    <xf numFmtId="0" fontId="12" fillId="8" borderId="9" xfId="0" applyFont="1" applyFill="1" applyBorder="1" applyAlignment="1" applyProtection="1">
      <alignment horizontal="left" vertical="center"/>
    </xf>
    <xf numFmtId="0" fontId="12" fillId="8" borderId="9" xfId="0" applyFont="1" applyFill="1" applyBorder="1" applyAlignment="1" applyProtection="1">
      <alignment horizontal="right" vertical="center"/>
    </xf>
    <xf numFmtId="0" fontId="12" fillId="8" borderId="11" xfId="0"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12" fillId="8" borderId="0" xfId="0" applyFont="1" applyFill="1" applyAlignment="1" applyProtection="1">
      <alignment horizontal="center" vertical="center"/>
    </xf>
    <xf numFmtId="0" fontId="12" fillId="8" borderId="11"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xf>
    <xf numFmtId="0" fontId="12" fillId="8" borderId="9" xfId="18" applyFont="1" applyFill="1" applyBorder="1" applyAlignment="1" applyProtection="1">
      <alignment horizontal="center" vertical="center" wrapText="1"/>
    </xf>
    <xf numFmtId="0" fontId="12" fillId="0" borderId="9" xfId="18" applyFont="1" applyBorder="1" applyAlignment="1" applyProtection="1">
      <alignment horizontal="left" vertical="center"/>
    </xf>
    <xf numFmtId="0" fontId="12" fillId="8" borderId="9" xfId="18" applyFont="1" applyFill="1" applyBorder="1" applyAlignment="1" applyProtection="1">
      <alignment horizontal="center" vertical="center"/>
    </xf>
    <xf numFmtId="0" fontId="12" fillId="8" borderId="9" xfId="18" applyFont="1" applyFill="1" applyBorder="1" applyAlignment="1" applyProtection="1">
      <alignment horizontal="left" vertical="center"/>
    </xf>
  </cellXfs>
  <cellStyles count="23">
    <cellStyle name="Accent" xfId="14"/>
    <cellStyle name="Accent 1" xfId="15"/>
    <cellStyle name="Accent 2" xfId="16"/>
    <cellStyle name="Accent 3" xfId="17"/>
    <cellStyle name="AutoForm_Dezimal" xfId="21"/>
    <cellStyle name="AutoForm_Prozent" xfId="20"/>
    <cellStyle name="AzubiPage" xfId="19"/>
    <cellStyle name="Bad" xfId="11"/>
    <cellStyle name="Error" xfId="13"/>
    <cellStyle name="Excel Built-in Normal" xfId="22"/>
    <cellStyle name="Footnote" xfId="7"/>
    <cellStyle name="Good" xfId="9"/>
    <cellStyle name="Heading" xfId="2"/>
    <cellStyle name="Heading 1" xfId="3"/>
    <cellStyle name="Heading 2" xfId="4"/>
    <cellStyle name="Neutral" xfId="10"/>
    <cellStyle name="Note" xfId="6"/>
    <cellStyle name="Prozent" xfId="1" builtinId="5"/>
    <cellStyle name="Standard" xfId="0" builtinId="0"/>
    <cellStyle name="Standard_75KALK" xfId="18"/>
    <cellStyle name="Status" xfId="8"/>
    <cellStyle name="Text" xfId="5"/>
    <cellStyle name="Warning" xfId="12"/>
  </cellStyles>
  <dxfs count="12">
    <dxf>
      <font>
        <name val="Mangal"/>
      </font>
      <numFmt numFmtId="4" formatCode="#,##0.00"/>
    </dxf>
    <dxf>
      <font>
        <name val="Mangal"/>
      </font>
      <numFmt numFmtId="164" formatCode="#,##0.00&quot; %&quot;;\-#,##0.00&quot; %&quot;"/>
    </dxf>
    <dxf>
      <font>
        <name val="Mangal"/>
      </font>
      <numFmt numFmtId="4" formatCode="#,##0.00"/>
    </dxf>
    <dxf>
      <font>
        <name val="Mangal"/>
      </font>
      <numFmt numFmtId="164" formatCode="#,##0.00&quot; %&quot;;\-#,##0.00&quot; %&quot;"/>
    </dxf>
    <dxf>
      <font>
        <name val="Mangal"/>
      </font>
      <numFmt numFmtId="4" formatCode="#,##0.00"/>
    </dxf>
    <dxf>
      <font>
        <name val="Mangal"/>
      </font>
      <numFmt numFmtId="164" formatCode="#,##0.00&quot; %&quot;;\-#,##0.00&quot; %&quot;"/>
    </dxf>
    <dxf>
      <font>
        <name val="Mangal"/>
      </font>
      <numFmt numFmtId="4" formatCode="#,##0.00"/>
    </dxf>
    <dxf>
      <font>
        <name val="Mangal"/>
      </font>
      <numFmt numFmtId="164" formatCode="#,##0.00&quot; %&quot;;\-#,##0.00&quot; %&quot;"/>
    </dxf>
    <dxf>
      <font>
        <name val="Mangal"/>
      </font>
      <numFmt numFmtId="4" formatCode="#,##0.00"/>
    </dxf>
    <dxf>
      <font>
        <name val="Mangal"/>
      </font>
      <numFmt numFmtId="164" formatCode="#,##0.00&quot; %&quot;;\-#,##0.00&quot; %&quot;"/>
    </dxf>
    <dxf>
      <font>
        <name val="Mangal"/>
      </font>
      <numFmt numFmtId="4" formatCode="#,##0.00"/>
    </dxf>
    <dxf>
      <font>
        <name val="Mangal"/>
      </font>
      <numFmt numFmtId="164" formatCode="#,##0.00&quot; %&quot;;\-#,##0.00&quot; %&quot;"/>
    </dxf>
  </dxfs>
  <tableStyles count="0" defaultTableStyle="TableStyleMedium2" defaultPivotStyle="PivotStyleLight16"/>
  <colors>
    <indexedColors>
      <rgbColor rgb="FF000000"/>
      <rgbColor rgb="FFFFFFFF"/>
      <rgbColor rgb="FFFF0000"/>
      <rgbColor rgb="FF99FF33"/>
      <rgbColor rgb="FF0000FF"/>
      <rgbColor rgb="FFFFFF00"/>
      <rgbColor rgb="FFFF00FF"/>
      <rgbColor rgb="FF99FFFF"/>
      <rgbColor rgb="FFCC0000"/>
      <rgbColor rgb="FF006600"/>
      <rgbColor rgb="FF000080"/>
      <rgbColor rgb="FF996600"/>
      <rgbColor rgb="FF800080"/>
      <rgbColor rgb="FF008080"/>
      <rgbColor rgb="FFF2DCDB"/>
      <rgbColor rgb="FF808080"/>
      <rgbColor rgb="FFFFCCFF"/>
      <rgbColor rgb="FF993366"/>
      <rgbColor rgb="FFFFFFCC"/>
      <rgbColor rgb="FFCCFFFF"/>
      <rgbColor rgb="FF660066"/>
      <rgbColor rgb="FFFF8080"/>
      <rgbColor rgb="FF0066CC"/>
      <rgbColor rgb="FFDDDDDD"/>
      <rgbColor rgb="FF000080"/>
      <rgbColor rgb="FFFF00FF"/>
      <rgbColor rgb="FFCCFF00"/>
      <rgbColor rgb="FF99FFCC"/>
      <rgbColor rgb="FF800080"/>
      <rgbColor rgb="FF800000"/>
      <rgbColor rgb="FF008080"/>
      <rgbColor rgb="FF0000FF"/>
      <rgbColor rgb="FFFFFFC0"/>
      <rgbColor rgb="FFF2F2F2"/>
      <rgbColor rgb="FFCCFFCC"/>
      <rgbColor rgb="FFFFFF99"/>
      <rgbColor rgb="FF66CCFF"/>
      <rgbColor rgb="FFFF99FF"/>
      <rgbColor rgb="FFF8CCF8"/>
      <rgbColor rgb="FFFFCCCC"/>
      <rgbColor rgb="FFFDFFA8"/>
      <rgbColor rgb="FF66FFFF"/>
      <rgbColor rgb="FF7FFF00"/>
      <rgbColor rgb="FFFFCC00"/>
      <rgbColor rgb="FFFFE499"/>
      <rgbColor rgb="FFFF6600"/>
      <rgbColor rgb="FFFDFF99"/>
      <rgbColor rgb="FFCBFA9B"/>
      <rgbColor rgb="FF003366"/>
      <rgbColor rgb="FFF8FCA1"/>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tabSelected="1" zoomScaleNormal="100" workbookViewId="0">
      <selection activeCell="K10" sqref="K10"/>
    </sheetView>
  </sheetViews>
  <sheetFormatPr baseColWidth="10" defaultColWidth="9.109375" defaultRowHeight="13.2" x14ac:dyDescent="0.25"/>
  <cols>
    <col min="1" max="1" width="7.6640625" style="3" customWidth="1"/>
    <col min="2" max="2" width="3.109375" style="3" customWidth="1"/>
    <col min="3" max="3" width="19.33203125" style="3" customWidth="1"/>
    <col min="4" max="4" width="16.109375" style="3" customWidth="1"/>
    <col min="5" max="5" width="14.109375" style="3" customWidth="1"/>
    <col min="6" max="6" width="10.109375" style="3" customWidth="1"/>
    <col min="7" max="7" width="14.109375" style="3" customWidth="1"/>
    <col min="8" max="8" width="13.109375" style="3" customWidth="1"/>
    <col min="9" max="250" width="11.44140625" style="3" customWidth="1"/>
    <col min="251" max="1018" width="11.5546875" style="3"/>
    <col min="1019" max="1025" width="11.5546875" style="50"/>
    <col min="1026" max="16384" width="9.109375" style="51"/>
  </cols>
  <sheetData>
    <row r="1" spans="1:1024" ht="19.95" customHeight="1" x14ac:dyDescent="0.25">
      <c r="A1" s="59"/>
      <c r="B1" s="60"/>
      <c r="C1" s="60"/>
      <c r="D1" s="60"/>
      <c r="E1" s="60"/>
      <c r="F1" s="60"/>
      <c r="G1" s="60"/>
      <c r="H1" s="61"/>
    </row>
    <row r="2" spans="1:1024" ht="19.95" customHeight="1" x14ac:dyDescent="0.25">
      <c r="A2" s="308" t="s">
        <v>0</v>
      </c>
      <c r="B2" s="308"/>
      <c r="C2" s="308"/>
      <c r="D2" s="308"/>
      <c r="E2" s="308"/>
      <c r="F2" s="308"/>
      <c r="G2" s="308"/>
      <c r="H2" s="308"/>
    </row>
    <row r="3" spans="1:1024" ht="19.95" customHeight="1" x14ac:dyDescent="0.25">
      <c r="A3" s="62"/>
      <c r="B3" s="63"/>
      <c r="C3" s="63"/>
      <c r="D3" s="63"/>
      <c r="E3" s="63"/>
      <c r="F3" s="63"/>
      <c r="G3" s="63"/>
      <c r="H3" s="64"/>
    </row>
    <row r="4" spans="1:1024" x14ac:dyDescent="0.25">
      <c r="A4" s="26"/>
      <c r="B4" s="26"/>
      <c r="C4" s="26"/>
      <c r="D4" s="26"/>
      <c r="E4" s="26"/>
      <c r="F4" s="26"/>
      <c r="G4" s="26"/>
      <c r="H4" s="26"/>
    </row>
    <row r="5" spans="1:1024" x14ac:dyDescent="0.25">
      <c r="A5" s="65" t="s">
        <v>1</v>
      </c>
      <c r="B5" s="22"/>
      <c r="C5" s="22"/>
      <c r="D5" s="22"/>
      <c r="E5" s="65" t="s">
        <v>2</v>
      </c>
      <c r="F5" s="22"/>
      <c r="G5" s="22"/>
      <c r="H5" s="22"/>
    </row>
    <row r="6" spans="1:1024" s="53" customFormat="1" ht="9.75" customHeight="1" x14ac:dyDescent="0.25">
      <c r="A6" s="66" t="s">
        <v>3</v>
      </c>
      <c r="B6" s="21"/>
      <c r="C6" s="21"/>
      <c r="D6" s="21"/>
      <c r="E6" s="66" t="s">
        <v>3</v>
      </c>
      <c r="F6" s="67"/>
      <c r="G6" s="21"/>
      <c r="H6" s="68"/>
      <c r="AME6" s="50"/>
      <c r="AMF6" s="50"/>
      <c r="AMG6" s="50"/>
      <c r="AMH6" s="50"/>
      <c r="AMI6" s="50"/>
      <c r="AMJ6" s="50"/>
    </row>
    <row r="7" spans="1:1024" s="53" customFormat="1" ht="15.6" customHeight="1" x14ac:dyDescent="0.25">
      <c r="A7" s="22" t="s">
        <v>4</v>
      </c>
      <c r="B7" s="22"/>
      <c r="C7" s="309" t="s">
        <v>5</v>
      </c>
      <c r="D7" s="309"/>
      <c r="E7" s="22" t="s">
        <v>4</v>
      </c>
      <c r="F7" s="309" t="s">
        <v>5</v>
      </c>
      <c r="G7" s="309"/>
      <c r="H7" s="309"/>
      <c r="AME7" s="50"/>
      <c r="AMF7" s="50"/>
      <c r="AMG7" s="50"/>
      <c r="AMH7" s="50"/>
      <c r="AMI7" s="50"/>
      <c r="AMJ7" s="50"/>
    </row>
    <row r="8" spans="1:1024" s="53" customFormat="1" ht="15.6" customHeight="1" x14ac:dyDescent="0.25">
      <c r="A8" s="22" t="s">
        <v>4</v>
      </c>
      <c r="B8" s="22"/>
      <c r="C8" s="310" t="s">
        <v>6</v>
      </c>
      <c r="D8" s="310"/>
      <c r="E8" s="22" t="s">
        <v>4</v>
      </c>
      <c r="F8" s="309"/>
      <c r="G8" s="309"/>
      <c r="H8" s="309"/>
      <c r="AME8" s="50"/>
      <c r="AMF8" s="50"/>
      <c r="AMG8" s="50"/>
      <c r="AMH8" s="50"/>
      <c r="AMI8" s="50"/>
      <c r="AMJ8" s="50"/>
    </row>
    <row r="9" spans="1:1024" s="53" customFormat="1" ht="15.6" customHeight="1" x14ac:dyDescent="0.25">
      <c r="A9" s="22" t="s">
        <v>7</v>
      </c>
      <c r="B9" s="22"/>
      <c r="C9" s="310" t="s">
        <v>8</v>
      </c>
      <c r="D9" s="310"/>
      <c r="E9" s="22" t="s">
        <v>7</v>
      </c>
      <c r="F9" s="309" t="s">
        <v>8</v>
      </c>
      <c r="G9" s="309"/>
      <c r="H9" s="309"/>
      <c r="AME9" s="50"/>
      <c r="AMF9" s="50"/>
      <c r="AMG9" s="50"/>
      <c r="AMH9" s="50"/>
      <c r="AMI9" s="50"/>
      <c r="AMJ9" s="50"/>
    </row>
    <row r="10" spans="1:1024" s="53" customFormat="1" ht="15.6" customHeight="1" x14ac:dyDescent="0.25">
      <c r="A10" s="22" t="s">
        <v>9</v>
      </c>
      <c r="B10" s="22"/>
      <c r="C10" s="310" t="s">
        <v>10</v>
      </c>
      <c r="D10" s="310"/>
      <c r="E10" s="22" t="s">
        <v>9</v>
      </c>
      <c r="F10" s="309" t="s">
        <v>10</v>
      </c>
      <c r="G10" s="309"/>
      <c r="H10" s="309"/>
      <c r="AME10" s="50"/>
      <c r="AMF10" s="50"/>
      <c r="AMG10" s="50"/>
      <c r="AMH10" s="50"/>
      <c r="AMI10" s="50"/>
      <c r="AMJ10" s="50"/>
    </row>
    <row r="11" spans="1:1024" s="53" customFormat="1" ht="15.6" customHeight="1" x14ac:dyDescent="0.25">
      <c r="A11" s="22" t="s">
        <v>11</v>
      </c>
      <c r="B11" s="22"/>
      <c r="C11" s="309"/>
      <c r="D11" s="309"/>
      <c r="E11" s="22" t="s">
        <v>11</v>
      </c>
      <c r="F11" s="309"/>
      <c r="G11" s="309"/>
      <c r="H11" s="309"/>
      <c r="AME11" s="50"/>
      <c r="AMF11" s="50"/>
      <c r="AMG11" s="50"/>
      <c r="AMH11" s="50"/>
      <c r="AMI11" s="50"/>
      <c r="AMJ11" s="50"/>
    </row>
    <row r="12" spans="1:1024" s="53" customFormat="1" ht="15.6" customHeight="1" x14ac:dyDescent="0.25">
      <c r="A12" s="22" t="s">
        <v>12</v>
      </c>
      <c r="B12" s="22"/>
      <c r="C12" s="309"/>
      <c r="D12" s="309"/>
      <c r="E12" s="22" t="s">
        <v>12</v>
      </c>
      <c r="F12" s="309"/>
      <c r="G12" s="309"/>
      <c r="H12" s="309"/>
      <c r="AME12" s="50"/>
      <c r="AMF12" s="50"/>
      <c r="AMG12" s="50"/>
      <c r="AMH12" s="50"/>
      <c r="AMI12" s="50"/>
      <c r="AMJ12" s="50"/>
    </row>
    <row r="13" spans="1:1024" s="53" customFormat="1" ht="15.6" customHeight="1" x14ac:dyDescent="0.25">
      <c r="A13" s="22" t="s">
        <v>13</v>
      </c>
      <c r="B13" s="22"/>
      <c r="C13" s="310">
        <v>510111222</v>
      </c>
      <c r="D13" s="310"/>
      <c r="E13" s="22" t="s">
        <v>14</v>
      </c>
      <c r="F13" s="47"/>
      <c r="G13" s="47"/>
      <c r="H13" s="48"/>
      <c r="AME13" s="50"/>
      <c r="AMF13" s="50"/>
      <c r="AMG13" s="50"/>
      <c r="AMH13" s="50"/>
      <c r="AMI13" s="50"/>
      <c r="AMJ13" s="50"/>
    </row>
    <row r="14" spans="1:1024" s="53" customFormat="1" ht="8.25" customHeight="1" x14ac:dyDescent="0.25">
      <c r="A14" s="22"/>
      <c r="B14" s="22"/>
      <c r="C14" s="22"/>
      <c r="D14" s="22"/>
      <c r="E14" s="22"/>
      <c r="F14" s="22"/>
      <c r="G14" s="22"/>
      <c r="H14" s="22"/>
      <c r="AME14" s="50"/>
      <c r="AMF14" s="50"/>
      <c r="AMG14" s="50"/>
      <c r="AMH14" s="50"/>
      <c r="AMI14" s="50"/>
      <c r="AMJ14" s="50"/>
    </row>
    <row r="15" spans="1:1024" s="3" customFormat="1" ht="26.25" customHeight="1" x14ac:dyDescent="0.25">
      <c r="A15" s="65" t="s">
        <v>15</v>
      </c>
      <c r="B15" s="22"/>
      <c r="C15" s="311"/>
      <c r="D15" s="311"/>
      <c r="E15" s="69" t="s">
        <v>16</v>
      </c>
      <c r="F15" s="312" t="s">
        <v>17</v>
      </c>
      <c r="G15" s="312"/>
      <c r="H15" s="312"/>
      <c r="AME15" s="50"/>
      <c r="AMF15" s="50"/>
      <c r="AMG15" s="50"/>
      <c r="AMH15" s="50"/>
      <c r="AMI15" s="50"/>
      <c r="AMJ15" s="50"/>
    </row>
    <row r="16" spans="1:1024" ht="9" customHeight="1" x14ac:dyDescent="0.25">
      <c r="A16" s="22"/>
      <c r="B16" s="22"/>
      <c r="C16" s="22"/>
      <c r="D16" s="22"/>
      <c r="E16" s="22"/>
      <c r="F16" s="22"/>
      <c r="G16" s="22"/>
      <c r="H16" s="22"/>
    </row>
    <row r="17" spans="1:1024" ht="15" customHeight="1" x14ac:dyDescent="0.25">
      <c r="A17" s="22"/>
      <c r="B17" s="22"/>
      <c r="C17" s="22"/>
      <c r="D17" s="22"/>
      <c r="E17" s="70"/>
      <c r="F17" s="70"/>
      <c r="G17" s="70"/>
      <c r="H17" s="70"/>
    </row>
    <row r="18" spans="1:1024" ht="20.100000000000001" customHeight="1" x14ac:dyDescent="0.25">
      <c r="A18" s="313" t="s">
        <v>18</v>
      </c>
      <c r="B18" s="313"/>
      <c r="C18" s="313"/>
      <c r="D18" s="313"/>
      <c r="E18" s="22"/>
      <c r="F18" s="22"/>
      <c r="G18" s="22"/>
      <c r="H18" s="22"/>
    </row>
    <row r="19" spans="1:1024" ht="15" customHeight="1" x14ac:dyDescent="0.25">
      <c r="A19" s="26"/>
      <c r="B19" s="26"/>
      <c r="C19" s="65"/>
      <c r="D19" s="65"/>
      <c r="E19" s="65"/>
      <c r="F19" s="65"/>
      <c r="G19" s="65"/>
      <c r="H19" s="65"/>
    </row>
    <row r="20" spans="1:1024" s="54" customFormat="1" ht="15" customHeight="1" x14ac:dyDescent="0.25">
      <c r="A20" s="71" t="s">
        <v>19</v>
      </c>
      <c r="B20" s="72" t="s">
        <v>20</v>
      </c>
      <c r="C20" s="65"/>
      <c r="D20" s="65"/>
      <c r="E20" s="73">
        <f>F20+F21+F22</f>
        <v>100</v>
      </c>
      <c r="F20" s="55">
        <v>50</v>
      </c>
      <c r="G20" s="314" t="s">
        <v>21</v>
      </c>
      <c r="H20" s="314"/>
      <c r="AME20" s="50"/>
      <c r="AMF20" s="50"/>
      <c r="AMG20" s="50"/>
      <c r="AMH20" s="50"/>
      <c r="AMI20" s="50"/>
      <c r="AMJ20" s="50"/>
    </row>
    <row r="21" spans="1:1024" s="3" customFormat="1" ht="15" customHeight="1" x14ac:dyDescent="0.25">
      <c r="A21" s="74"/>
      <c r="B21" s="26" t="s">
        <v>22</v>
      </c>
      <c r="C21" s="22"/>
      <c r="D21" s="22"/>
      <c r="E21" s="22"/>
      <c r="F21" s="55">
        <v>50</v>
      </c>
      <c r="G21" s="314" t="s">
        <v>23</v>
      </c>
      <c r="H21" s="314"/>
      <c r="AME21" s="50"/>
      <c r="AMF21" s="50"/>
      <c r="AMG21" s="50"/>
      <c r="AMH21" s="50"/>
      <c r="AMI21" s="50"/>
      <c r="AMJ21" s="50"/>
    </row>
    <row r="22" spans="1:1024" ht="15" customHeight="1" x14ac:dyDescent="0.25">
      <c r="A22" s="75"/>
      <c r="B22" s="26" t="s">
        <v>24</v>
      </c>
      <c r="C22" s="22"/>
      <c r="D22" s="22"/>
      <c r="E22" s="21"/>
      <c r="F22" s="55">
        <v>0</v>
      </c>
      <c r="G22" s="314" t="s">
        <v>25</v>
      </c>
      <c r="H22" s="314"/>
    </row>
    <row r="23" spans="1:1024" ht="15" customHeight="1" x14ac:dyDescent="0.25">
      <c r="A23" s="75"/>
      <c r="B23" s="26"/>
      <c r="C23" s="22"/>
      <c r="D23" s="22"/>
      <c r="E23" s="26"/>
      <c r="F23" s="22"/>
      <c r="G23" s="22"/>
      <c r="H23" s="26"/>
    </row>
    <row r="24" spans="1:1024" ht="15" customHeight="1" x14ac:dyDescent="0.25">
      <c r="A24" s="71" t="s">
        <v>26</v>
      </c>
      <c r="B24" s="72" t="s">
        <v>27</v>
      </c>
      <c r="C24" s="65"/>
      <c r="D24" s="65"/>
      <c r="E24" s="76"/>
      <c r="F24" s="26"/>
      <c r="G24" s="22"/>
      <c r="H24" s="22"/>
    </row>
    <row r="25" spans="1:1024" ht="15" customHeight="1" x14ac:dyDescent="0.25">
      <c r="A25" s="75"/>
      <c r="B25" s="57" t="s">
        <v>28</v>
      </c>
      <c r="C25" s="26" t="s">
        <v>29</v>
      </c>
      <c r="D25" s="26"/>
      <c r="E25" s="77" t="b">
        <v>0</v>
      </c>
      <c r="F25" s="22"/>
      <c r="G25" s="22"/>
      <c r="H25" s="22"/>
    </row>
    <row r="26" spans="1:1024" ht="15" customHeight="1" x14ac:dyDescent="0.25">
      <c r="A26" s="75"/>
      <c r="B26" s="57" t="s">
        <v>28</v>
      </c>
      <c r="C26" s="26" t="s">
        <v>30</v>
      </c>
      <c r="D26" s="78"/>
      <c r="E26" s="77" t="b">
        <v>0</v>
      </c>
      <c r="F26" s="22"/>
      <c r="G26" s="22"/>
      <c r="H26" s="22"/>
    </row>
    <row r="27" spans="1:1024" ht="15" customHeight="1" x14ac:dyDescent="0.25">
      <c r="A27" s="75"/>
      <c r="B27" s="57" t="s">
        <v>28</v>
      </c>
      <c r="C27" s="26" t="s">
        <v>31</v>
      </c>
      <c r="D27" s="26"/>
      <c r="E27" s="77" t="b">
        <v>0</v>
      </c>
      <c r="F27" s="22"/>
      <c r="G27" s="22"/>
      <c r="H27" s="22"/>
    </row>
    <row r="28" spans="1:1024" ht="15" customHeight="1" x14ac:dyDescent="0.25">
      <c r="A28" s="75"/>
      <c r="B28" s="57" t="s">
        <v>28</v>
      </c>
      <c r="C28" s="26" t="s">
        <v>32</v>
      </c>
      <c r="D28" s="26"/>
      <c r="E28" s="79" t="b">
        <v>0</v>
      </c>
      <c r="F28" s="22"/>
      <c r="G28" s="22"/>
      <c r="H28" s="22"/>
    </row>
    <row r="29" spans="1:1024" ht="15" customHeight="1" x14ac:dyDescent="0.25">
      <c r="A29" s="75"/>
      <c r="B29" s="57" t="s">
        <v>28</v>
      </c>
      <c r="C29" s="26" t="s">
        <v>33</v>
      </c>
      <c r="D29" s="26"/>
      <c r="E29" s="79" t="b">
        <v>0</v>
      </c>
      <c r="F29" s="65"/>
      <c r="G29" s="65"/>
      <c r="H29" s="65"/>
    </row>
    <row r="30" spans="1:1024" ht="15" customHeight="1" x14ac:dyDescent="0.25">
      <c r="A30" s="75"/>
      <c r="B30" s="65"/>
      <c r="C30" s="26"/>
      <c r="D30" s="26"/>
      <c r="E30" s="65"/>
      <c r="F30" s="65"/>
      <c r="G30" s="65"/>
      <c r="H30" s="65"/>
    </row>
    <row r="31" spans="1:1024" s="54" customFormat="1" ht="15" customHeight="1" x14ac:dyDescent="0.25">
      <c r="A31" s="71" t="s">
        <v>34</v>
      </c>
      <c r="B31" s="72" t="s">
        <v>35</v>
      </c>
      <c r="C31" s="65"/>
      <c r="D31" s="65"/>
      <c r="E31" s="22"/>
      <c r="F31" s="80"/>
      <c r="G31" s="22"/>
      <c r="H31" s="22"/>
      <c r="AME31" s="50"/>
      <c r="AMF31" s="50"/>
      <c r="AMG31" s="50"/>
      <c r="AMH31" s="50"/>
      <c r="AMI31" s="50"/>
      <c r="AMJ31" s="50"/>
    </row>
    <row r="32" spans="1:1024" ht="15" customHeight="1" x14ac:dyDescent="0.25">
      <c r="A32" s="75"/>
      <c r="B32" s="57" t="s">
        <v>28</v>
      </c>
      <c r="C32" s="26" t="s">
        <v>36</v>
      </c>
      <c r="D32" s="26"/>
      <c r="E32" s="65"/>
      <c r="F32" s="65"/>
      <c r="G32" s="81" t="b">
        <v>0</v>
      </c>
      <c r="H32" s="65"/>
    </row>
    <row r="33" spans="1:1024" ht="15" customHeight="1" x14ac:dyDescent="0.25">
      <c r="A33" s="82"/>
      <c r="B33" s="83"/>
      <c r="C33" s="65"/>
      <c r="D33" s="65"/>
      <c r="E33" s="22"/>
      <c r="F33" s="22"/>
      <c r="G33" s="22"/>
      <c r="H33" s="22"/>
    </row>
    <row r="34" spans="1:1024" s="54" customFormat="1" ht="15" customHeight="1" x14ac:dyDescent="0.25">
      <c r="A34" s="71" t="s">
        <v>37</v>
      </c>
      <c r="B34" s="72" t="s">
        <v>38</v>
      </c>
      <c r="C34" s="65"/>
      <c r="D34" s="65"/>
      <c r="E34" s="22"/>
      <c r="F34" s="22"/>
      <c r="G34" s="22"/>
      <c r="H34" s="22"/>
      <c r="AME34" s="50"/>
      <c r="AMF34" s="50"/>
      <c r="AMG34" s="50"/>
      <c r="AMH34" s="50"/>
      <c r="AMI34" s="50"/>
      <c r="AMJ34" s="50"/>
    </row>
    <row r="35" spans="1:1024" ht="15" customHeight="1" x14ac:dyDescent="0.25">
      <c r="A35" s="75"/>
      <c r="B35" s="26" t="s">
        <v>39</v>
      </c>
      <c r="C35" s="26"/>
      <c r="D35" s="26"/>
      <c r="E35" s="22"/>
      <c r="F35" s="22"/>
      <c r="G35" s="22"/>
      <c r="H35" s="22"/>
    </row>
    <row r="36" spans="1:1024" ht="15" customHeight="1" x14ac:dyDescent="0.25">
      <c r="A36" s="75"/>
      <c r="B36" s="26" t="s">
        <v>40</v>
      </c>
      <c r="C36" s="26"/>
      <c r="D36" s="26"/>
      <c r="E36" s="26"/>
      <c r="F36" s="22"/>
      <c r="G36" s="22"/>
      <c r="H36" s="22"/>
    </row>
    <row r="37" spans="1:1024" ht="15" customHeight="1" x14ac:dyDescent="0.25">
      <c r="A37" s="74"/>
      <c r="B37" s="57" t="s">
        <v>28</v>
      </c>
      <c r="C37" s="314" t="s">
        <v>41</v>
      </c>
      <c r="D37" s="314"/>
      <c r="E37" s="314"/>
      <c r="F37" s="22"/>
      <c r="G37" s="22"/>
      <c r="H37" s="22"/>
    </row>
    <row r="38" spans="1:1024" ht="15" customHeight="1" x14ac:dyDescent="0.25">
      <c r="A38" s="74"/>
      <c r="B38" s="57"/>
      <c r="C38" s="314" t="s">
        <v>42</v>
      </c>
      <c r="D38" s="314"/>
      <c r="E38" s="314" t="b">
        <v>0</v>
      </c>
      <c r="F38" s="65"/>
      <c r="G38" s="22"/>
      <c r="H38" s="22"/>
    </row>
    <row r="39" spans="1:1024" ht="15" customHeight="1" x14ac:dyDescent="0.25">
      <c r="A39" s="74"/>
      <c r="B39" s="57"/>
      <c r="C39" s="314" t="s">
        <v>43</v>
      </c>
      <c r="D39" s="314"/>
      <c r="E39" s="314" t="b">
        <v>0</v>
      </c>
      <c r="F39" s="22"/>
      <c r="G39" s="22"/>
      <c r="H39" s="22"/>
    </row>
    <row r="40" spans="1:1024" ht="15" customHeight="1" x14ac:dyDescent="0.25">
      <c r="A40" s="74"/>
      <c r="B40" s="57"/>
      <c r="C40" s="314" t="s">
        <v>44</v>
      </c>
      <c r="D40" s="314"/>
      <c r="E40" s="314" t="b">
        <v>0</v>
      </c>
      <c r="F40" s="22"/>
      <c r="G40" s="22"/>
      <c r="H40" s="22"/>
    </row>
    <row r="41" spans="1:1024" ht="15" customHeight="1" x14ac:dyDescent="0.25">
      <c r="A41" s="74"/>
      <c r="B41" s="57"/>
      <c r="C41" s="314" t="s">
        <v>45</v>
      </c>
      <c r="D41" s="314"/>
      <c r="E41" s="314" t="b">
        <v>0</v>
      </c>
      <c r="F41" s="22"/>
      <c r="G41" s="22"/>
      <c r="H41" s="22"/>
    </row>
    <row r="42" spans="1:1024" ht="15" customHeight="1" x14ac:dyDescent="0.25">
      <c r="A42" s="74"/>
      <c r="B42" s="57"/>
      <c r="C42" s="314" t="s">
        <v>46</v>
      </c>
      <c r="D42" s="314"/>
      <c r="E42" s="314" t="b">
        <v>0</v>
      </c>
      <c r="F42" s="22"/>
      <c r="G42" s="22"/>
      <c r="H42" s="22"/>
    </row>
    <row r="43" spans="1:1024" ht="15" customHeight="1" x14ac:dyDescent="0.25">
      <c r="A43" s="74"/>
      <c r="B43" s="57" t="s">
        <v>28</v>
      </c>
      <c r="C43" s="22" t="s">
        <v>47</v>
      </c>
      <c r="D43" s="311" t="s">
        <v>48</v>
      </c>
      <c r="E43" s="311"/>
      <c r="F43" s="311"/>
      <c r="G43" s="311"/>
      <c r="H43" s="311"/>
    </row>
    <row r="44" spans="1:1024" ht="15" customHeight="1" x14ac:dyDescent="0.25">
      <c r="A44" s="75"/>
      <c r="B44" s="26"/>
      <c r="C44" s="22"/>
      <c r="D44" s="22"/>
      <c r="E44" s="22"/>
      <c r="F44" s="22"/>
      <c r="G44" s="22"/>
      <c r="H44" s="22"/>
    </row>
    <row r="45" spans="1:1024" ht="15" customHeight="1" x14ac:dyDescent="0.25">
      <c r="A45" s="71" t="s">
        <v>49</v>
      </c>
      <c r="B45" s="72" t="s">
        <v>50</v>
      </c>
      <c r="C45" s="72"/>
      <c r="D45" s="72"/>
      <c r="E45" s="315" t="s">
        <v>51</v>
      </c>
      <c r="F45" s="315"/>
      <c r="G45" s="315" t="s">
        <v>52</v>
      </c>
      <c r="H45" s="315"/>
    </row>
    <row r="46" spans="1:1024" ht="15" customHeight="1" x14ac:dyDescent="0.25">
      <c r="A46" s="84"/>
      <c r="B46" s="26"/>
      <c r="C46" s="26"/>
      <c r="D46" s="26" t="s">
        <v>53</v>
      </c>
      <c r="E46" s="58">
        <v>19.5</v>
      </c>
      <c r="F46" s="26" t="s">
        <v>54</v>
      </c>
      <c r="G46" s="58">
        <v>18.5</v>
      </c>
      <c r="H46" s="26" t="s">
        <v>54</v>
      </c>
    </row>
    <row r="47" spans="1:1024" ht="15" customHeight="1" x14ac:dyDescent="0.25">
      <c r="A47" s="26"/>
      <c r="B47" s="26"/>
      <c r="C47" s="26"/>
      <c r="D47" s="26" t="s">
        <v>55</v>
      </c>
      <c r="E47" s="58">
        <v>17.2</v>
      </c>
      <c r="F47" s="26" t="s">
        <v>54</v>
      </c>
      <c r="G47" s="58">
        <v>17.2</v>
      </c>
      <c r="H47" s="26" t="s">
        <v>54</v>
      </c>
    </row>
    <row r="48" spans="1:1024" ht="15" customHeight="1" x14ac:dyDescent="0.25">
      <c r="A48" s="26"/>
      <c r="B48" s="26"/>
      <c r="C48" s="26"/>
      <c r="D48" s="26" t="s">
        <v>56</v>
      </c>
      <c r="E48" s="58">
        <v>0</v>
      </c>
      <c r="F48" s="26" t="s">
        <v>54</v>
      </c>
      <c r="G48" s="58">
        <v>0</v>
      </c>
      <c r="H48" s="26" t="s">
        <v>54</v>
      </c>
    </row>
    <row r="49" spans="1:8" ht="15" customHeight="1" x14ac:dyDescent="0.25">
      <c r="A49" s="26"/>
      <c r="B49" s="26"/>
      <c r="C49" s="26"/>
      <c r="D49" s="20"/>
      <c r="E49" s="20"/>
      <c r="F49" s="20"/>
      <c r="G49" s="20"/>
      <c r="H49" s="20"/>
    </row>
    <row r="50" spans="1:8" ht="15" customHeight="1" x14ac:dyDescent="0.25">
      <c r="A50" s="26"/>
      <c r="B50" s="26"/>
      <c r="C50" s="22"/>
      <c r="D50" s="22"/>
      <c r="E50" s="22"/>
      <c r="F50" s="22"/>
      <c r="G50" s="22"/>
      <c r="H50" s="22"/>
    </row>
    <row r="51" spans="1:8" ht="15" customHeight="1" x14ac:dyDescent="0.25">
      <c r="A51" s="26"/>
      <c r="B51" s="26"/>
      <c r="C51" s="22"/>
      <c r="D51" s="22"/>
      <c r="E51" s="22"/>
      <c r="F51" s="14"/>
      <c r="G51" s="14"/>
      <c r="H51" s="14"/>
    </row>
    <row r="52" spans="1:8" ht="15" customHeight="1" x14ac:dyDescent="0.25">
      <c r="A52" s="316" t="s">
        <v>57</v>
      </c>
      <c r="B52" s="316"/>
      <c r="C52" s="316"/>
      <c r="D52" s="22"/>
      <c r="E52" s="26"/>
      <c r="F52" s="14"/>
      <c r="G52" s="14"/>
      <c r="H52" s="14"/>
    </row>
    <row r="53" spans="1:8" ht="15" customHeight="1" x14ac:dyDescent="0.25">
      <c r="A53" s="85"/>
      <c r="B53" s="86" t="s">
        <v>58</v>
      </c>
      <c r="C53" s="85"/>
      <c r="D53" s="22"/>
      <c r="E53" s="26"/>
      <c r="F53" s="317" t="s">
        <v>59</v>
      </c>
      <c r="G53" s="317"/>
      <c r="H53" s="317"/>
    </row>
    <row r="54" spans="1:8" ht="15" customHeight="1" x14ac:dyDescent="0.25">
      <c r="A54" s="87" t="s">
        <v>60</v>
      </c>
      <c r="B54" s="65"/>
      <c r="C54" s="22"/>
      <c r="D54" s="22"/>
      <c r="E54" s="22"/>
      <c r="F54" s="22"/>
      <c r="G54" s="22"/>
      <c r="H54" s="22"/>
    </row>
    <row r="55" spans="1:8" ht="15" customHeight="1" x14ac:dyDescent="0.25">
      <c r="A55" s="14"/>
      <c r="B55" s="52"/>
      <c r="C55" s="14"/>
      <c r="D55" s="14"/>
      <c r="E55" s="14"/>
      <c r="F55" s="14"/>
      <c r="G55" s="14"/>
      <c r="H55" s="14"/>
    </row>
    <row r="56" spans="1:8" ht="15" customHeight="1" x14ac:dyDescent="0.25">
      <c r="A56" s="14"/>
      <c r="B56" s="52"/>
      <c r="C56" s="14"/>
      <c r="D56" s="14"/>
      <c r="E56" s="14"/>
      <c r="F56" s="14"/>
      <c r="G56" s="14"/>
      <c r="H56" s="14"/>
    </row>
    <row r="57" spans="1:8" ht="15" customHeight="1" x14ac:dyDescent="0.25">
      <c r="A57" s="14"/>
      <c r="B57" s="52"/>
      <c r="C57" s="14"/>
      <c r="D57" s="14"/>
      <c r="E57" s="14"/>
      <c r="F57" s="14"/>
      <c r="G57" s="14"/>
      <c r="H57" s="14"/>
    </row>
    <row r="58" spans="1:8" ht="15" customHeight="1" x14ac:dyDescent="0.25">
      <c r="A58" s="14"/>
      <c r="B58" s="52"/>
      <c r="C58" s="14"/>
      <c r="D58" s="14"/>
      <c r="E58" s="14"/>
      <c r="F58" s="14"/>
      <c r="G58" s="14"/>
      <c r="H58" s="14"/>
    </row>
    <row r="59" spans="1:8" ht="15" customHeight="1" x14ac:dyDescent="0.25">
      <c r="A59" s="14"/>
      <c r="B59" s="52"/>
      <c r="C59" s="14"/>
      <c r="D59" s="14"/>
      <c r="E59" s="14"/>
      <c r="F59" s="14"/>
      <c r="G59" s="14"/>
      <c r="H59" s="14"/>
    </row>
    <row r="60" spans="1:8" ht="15" customHeight="1" x14ac:dyDescent="0.25">
      <c r="A60" s="14"/>
      <c r="B60" s="52"/>
      <c r="C60" s="14"/>
      <c r="D60" s="14"/>
      <c r="E60" s="14"/>
      <c r="F60" s="14"/>
      <c r="G60" s="14"/>
      <c r="H60" s="14"/>
    </row>
    <row r="61" spans="1:8" ht="15" customHeight="1" x14ac:dyDescent="0.25">
      <c r="A61" s="52"/>
      <c r="B61" s="52"/>
      <c r="C61" s="14"/>
      <c r="D61" s="14"/>
      <c r="E61" s="14"/>
      <c r="F61" s="14"/>
      <c r="G61" s="14"/>
      <c r="H61" s="14"/>
    </row>
    <row r="62" spans="1:8" ht="15" customHeight="1" x14ac:dyDescent="0.25">
      <c r="A62" s="14"/>
      <c r="B62" s="52"/>
      <c r="C62" s="14"/>
      <c r="D62" s="14"/>
      <c r="E62" s="14"/>
      <c r="F62" s="14"/>
      <c r="G62" s="14"/>
      <c r="H62" s="14"/>
    </row>
    <row r="63" spans="1:8" ht="15" customHeight="1" x14ac:dyDescent="0.25">
      <c r="A63" s="14"/>
      <c r="B63" s="52"/>
      <c r="C63" s="14"/>
      <c r="D63" s="14"/>
      <c r="E63" s="14"/>
      <c r="F63" s="14"/>
      <c r="G63" s="14"/>
      <c r="H63" s="14"/>
    </row>
    <row r="64" spans="1:8" ht="15" customHeight="1" x14ac:dyDescent="0.25">
      <c r="A64" s="14"/>
      <c r="B64" s="52"/>
      <c r="C64" s="14"/>
      <c r="D64" s="14"/>
      <c r="E64" s="14"/>
      <c r="F64" s="14"/>
      <c r="G64" s="14"/>
      <c r="H64" s="14"/>
    </row>
    <row r="65" spans="1:8" ht="15" customHeight="1" x14ac:dyDescent="0.25">
      <c r="A65" s="14"/>
      <c r="B65" s="52"/>
      <c r="C65" s="14"/>
      <c r="D65" s="14"/>
      <c r="E65" s="14"/>
      <c r="F65" s="14"/>
      <c r="G65" s="14"/>
      <c r="H65" s="14"/>
    </row>
    <row r="66" spans="1:8" ht="15" customHeight="1" x14ac:dyDescent="0.25">
      <c r="A66" s="14"/>
      <c r="B66" s="14"/>
      <c r="C66" s="14"/>
      <c r="D66" s="14"/>
      <c r="E66" s="14"/>
      <c r="F66" s="14"/>
      <c r="G66" s="14"/>
      <c r="H66" s="14"/>
    </row>
    <row r="67" spans="1:8" ht="15" customHeight="1" x14ac:dyDescent="0.25">
      <c r="A67" s="14"/>
      <c r="B67" s="14"/>
      <c r="C67" s="14"/>
      <c r="D67" s="14"/>
      <c r="E67" s="14"/>
      <c r="F67" s="14"/>
      <c r="G67" s="14"/>
      <c r="H67" s="14"/>
    </row>
    <row r="68" spans="1:8" ht="15" customHeight="1" x14ac:dyDescent="0.25">
      <c r="A68" s="14"/>
      <c r="B68" s="14"/>
      <c r="C68" s="14"/>
      <c r="D68" s="14"/>
      <c r="E68" s="14"/>
      <c r="F68" s="14"/>
      <c r="G68" s="14"/>
      <c r="H68" s="14"/>
    </row>
    <row r="69" spans="1:8" ht="15" customHeight="1" x14ac:dyDescent="0.25">
      <c r="A69" s="14"/>
      <c r="B69" s="14"/>
      <c r="C69" s="14"/>
      <c r="D69" s="14"/>
      <c r="E69" s="14"/>
      <c r="F69" s="14"/>
      <c r="G69" s="14"/>
      <c r="H69" s="14"/>
    </row>
    <row r="70" spans="1:8" ht="15" customHeight="1" x14ac:dyDescent="0.25">
      <c r="A70" s="14"/>
      <c r="B70" s="14"/>
      <c r="C70" s="14"/>
      <c r="D70" s="14"/>
      <c r="E70" s="14"/>
      <c r="F70" s="14"/>
      <c r="G70" s="14"/>
      <c r="H70" s="14"/>
    </row>
    <row r="71" spans="1:8" ht="15" customHeight="1" x14ac:dyDescent="0.25">
      <c r="A71" s="14"/>
      <c r="B71" s="14"/>
      <c r="C71" s="14"/>
      <c r="D71" s="14"/>
      <c r="E71" s="14"/>
      <c r="F71" s="14"/>
      <c r="G71" s="14"/>
      <c r="H71" s="14"/>
    </row>
    <row r="72" spans="1:8" ht="15" customHeight="1" x14ac:dyDescent="0.25">
      <c r="A72" s="14"/>
      <c r="B72" s="14"/>
      <c r="C72" s="14"/>
      <c r="D72" s="14"/>
      <c r="E72" s="14"/>
      <c r="F72" s="14"/>
      <c r="G72" s="14"/>
      <c r="H72" s="14"/>
    </row>
    <row r="73" spans="1:8" ht="15" customHeight="1" x14ac:dyDescent="0.25">
      <c r="A73" s="14"/>
      <c r="B73" s="14"/>
      <c r="C73" s="14"/>
      <c r="D73" s="14"/>
      <c r="E73" s="14"/>
      <c r="F73" s="14"/>
      <c r="G73" s="14"/>
      <c r="H73" s="14"/>
    </row>
    <row r="74" spans="1:8" ht="15" customHeight="1" x14ac:dyDescent="0.25">
      <c r="A74" s="14"/>
      <c r="B74" s="14"/>
      <c r="C74" s="14"/>
      <c r="D74" s="14"/>
      <c r="E74" s="14"/>
      <c r="F74" s="14"/>
      <c r="G74" s="14"/>
      <c r="H74" s="14"/>
    </row>
    <row r="75" spans="1:8" ht="15" customHeight="1" x14ac:dyDescent="0.25">
      <c r="A75" s="14"/>
      <c r="B75" s="14"/>
      <c r="C75" s="14"/>
      <c r="D75" s="14"/>
      <c r="E75" s="14"/>
      <c r="F75" s="14"/>
      <c r="G75" s="14"/>
      <c r="H75" s="14"/>
    </row>
    <row r="76" spans="1:8" ht="15" customHeight="1" x14ac:dyDescent="0.25">
      <c r="A76" s="14"/>
      <c r="B76" s="14"/>
      <c r="C76" s="14"/>
      <c r="D76" s="14"/>
      <c r="E76" s="14"/>
      <c r="F76" s="14"/>
      <c r="G76" s="14"/>
      <c r="H76" s="14"/>
    </row>
    <row r="77" spans="1:8" ht="15" customHeight="1" x14ac:dyDescent="0.25">
      <c r="A77" s="14"/>
      <c r="B77" s="14"/>
      <c r="C77" s="14"/>
      <c r="D77" s="14"/>
      <c r="E77" s="14"/>
      <c r="F77" s="14"/>
      <c r="G77" s="14"/>
      <c r="H77" s="14"/>
    </row>
    <row r="78" spans="1:8" ht="15" customHeight="1" x14ac:dyDescent="0.25">
      <c r="A78" s="14"/>
      <c r="B78" s="14"/>
      <c r="C78" s="14"/>
      <c r="D78" s="14"/>
      <c r="E78" s="14"/>
      <c r="F78" s="14"/>
      <c r="G78" s="14"/>
      <c r="H78" s="14"/>
    </row>
    <row r="79" spans="1:8" ht="15" customHeight="1" x14ac:dyDescent="0.25">
      <c r="A79" s="14"/>
      <c r="B79" s="14"/>
      <c r="C79" s="14"/>
      <c r="D79" s="14"/>
      <c r="E79" s="14"/>
      <c r="F79" s="14"/>
      <c r="G79" s="14"/>
      <c r="H79" s="14"/>
    </row>
    <row r="80" spans="1:8" ht="15" customHeight="1" x14ac:dyDescent="0.25">
      <c r="A80" s="14"/>
      <c r="B80" s="14"/>
      <c r="C80" s="14"/>
      <c r="D80" s="14"/>
      <c r="E80" s="14"/>
      <c r="F80" s="14"/>
      <c r="G80" s="14"/>
      <c r="H80" s="14"/>
    </row>
    <row r="81" spans="1:8" ht="15" customHeight="1" x14ac:dyDescent="0.25">
      <c r="A81" s="14"/>
      <c r="B81" s="14"/>
      <c r="C81" s="14"/>
      <c r="D81" s="14"/>
      <c r="E81" s="14"/>
      <c r="F81" s="14"/>
      <c r="G81" s="14"/>
      <c r="H81" s="14"/>
    </row>
    <row r="82" spans="1:8" ht="15" customHeight="1" x14ac:dyDescent="0.25">
      <c r="A82" s="14"/>
      <c r="B82" s="14"/>
      <c r="C82" s="14"/>
      <c r="D82" s="14"/>
      <c r="E82" s="14"/>
      <c r="F82" s="14"/>
      <c r="G82" s="14"/>
      <c r="H82" s="14"/>
    </row>
    <row r="83" spans="1:8" ht="15" customHeight="1" x14ac:dyDescent="0.25">
      <c r="A83" s="14"/>
      <c r="B83" s="14"/>
      <c r="C83" s="14"/>
      <c r="D83" s="14"/>
      <c r="E83" s="14"/>
      <c r="F83" s="14"/>
      <c r="G83" s="14"/>
      <c r="H83" s="14"/>
    </row>
    <row r="84" spans="1:8" ht="15" customHeight="1" x14ac:dyDescent="0.25">
      <c r="A84" s="14"/>
      <c r="B84" s="14"/>
      <c r="C84" s="14"/>
      <c r="D84" s="14"/>
      <c r="E84" s="14"/>
      <c r="F84" s="14"/>
      <c r="G84" s="14"/>
      <c r="H84" s="14"/>
    </row>
    <row r="85" spans="1:8" ht="15" customHeight="1" x14ac:dyDescent="0.25">
      <c r="A85" s="14"/>
      <c r="B85" s="14"/>
      <c r="C85" s="14"/>
      <c r="D85" s="14"/>
      <c r="E85" s="14"/>
      <c r="F85" s="14"/>
      <c r="G85" s="14"/>
      <c r="H85" s="14"/>
    </row>
    <row r="86" spans="1:8" ht="15" customHeight="1" x14ac:dyDescent="0.25">
      <c r="A86" s="14"/>
      <c r="B86" s="14"/>
      <c r="C86" s="14"/>
      <c r="D86" s="14"/>
      <c r="E86" s="14"/>
      <c r="F86" s="14"/>
      <c r="G86" s="14"/>
      <c r="H86" s="14"/>
    </row>
    <row r="87" spans="1:8" ht="15" customHeight="1" x14ac:dyDescent="0.25">
      <c r="A87" s="14"/>
      <c r="B87" s="14"/>
      <c r="C87" s="14"/>
      <c r="D87" s="14"/>
      <c r="E87" s="14"/>
      <c r="F87" s="14"/>
      <c r="G87" s="14"/>
      <c r="H87" s="14"/>
    </row>
    <row r="88" spans="1:8" ht="15" customHeight="1" x14ac:dyDescent="0.25">
      <c r="A88" s="14"/>
      <c r="B88" s="14"/>
      <c r="C88" s="14"/>
      <c r="D88" s="14"/>
      <c r="E88" s="14"/>
      <c r="F88" s="14"/>
      <c r="G88" s="14"/>
      <c r="H88" s="14"/>
    </row>
    <row r="89" spans="1:8" ht="15" customHeight="1" x14ac:dyDescent="0.25">
      <c r="A89" s="14"/>
      <c r="B89" s="14"/>
      <c r="C89" s="14"/>
      <c r="D89" s="14"/>
      <c r="E89" s="14"/>
      <c r="F89" s="14"/>
      <c r="G89" s="14"/>
      <c r="H89" s="14"/>
    </row>
    <row r="90" spans="1:8" ht="15" customHeight="1" x14ac:dyDescent="0.25">
      <c r="A90" s="14"/>
      <c r="B90" s="14"/>
      <c r="C90" s="14"/>
      <c r="D90" s="14"/>
      <c r="E90" s="14"/>
      <c r="F90" s="14"/>
      <c r="G90" s="14"/>
      <c r="H90" s="14"/>
    </row>
    <row r="1048574" ht="12.75" customHeight="1" x14ac:dyDescent="0.25"/>
    <row r="1048575" ht="12.75" customHeight="1" x14ac:dyDescent="0.25"/>
    <row r="1048576" ht="12.75" customHeight="1" x14ac:dyDescent="0.25"/>
  </sheetData>
  <sheetProtection password="CEB0" sheet="1" objects="1" scenarios="1"/>
  <mergeCells count="31">
    <mergeCell ref="D43:H43"/>
    <mergeCell ref="E45:F45"/>
    <mergeCell ref="G45:H45"/>
    <mergeCell ref="A52:C52"/>
    <mergeCell ref="F53:H53"/>
    <mergeCell ref="C38:E38"/>
    <mergeCell ref="C39:E39"/>
    <mergeCell ref="C40:E40"/>
    <mergeCell ref="C41:E41"/>
    <mergeCell ref="C42:E42"/>
    <mergeCell ref="A18:D18"/>
    <mergeCell ref="G20:H20"/>
    <mergeCell ref="G21:H21"/>
    <mergeCell ref="G22:H22"/>
    <mergeCell ref="C37:E37"/>
    <mergeCell ref="C12:D12"/>
    <mergeCell ref="F12:H12"/>
    <mergeCell ref="C13:D13"/>
    <mergeCell ref="C15:D15"/>
    <mergeCell ref="F15:H15"/>
    <mergeCell ref="C9:D9"/>
    <mergeCell ref="F9:H9"/>
    <mergeCell ref="C10:D10"/>
    <mergeCell ref="F10:H10"/>
    <mergeCell ref="C11:D11"/>
    <mergeCell ref="F11:H11"/>
    <mergeCell ref="A2:H2"/>
    <mergeCell ref="C7:D7"/>
    <mergeCell ref="F7:H7"/>
    <mergeCell ref="C8:D8"/>
    <mergeCell ref="F8:H8"/>
  </mergeCells>
  <pageMargins left="0.98425196850393704" right="0.39370078740157483" top="1.0236220472440944" bottom="0.39370078740157483" header="0.78740157480314965" footer="0.51181102362204722"/>
  <pageSetup paperSize="9" scale="92" orientation="portrait" useFirstPageNumber="1" horizontalDpi="300" verticalDpi="300" r:id="rId1"/>
  <headerFooter>
    <oddHeader>&amp;L&amp;"Arial,Kursiv"&amp;11Anlage zur Kalkulation&amp;R&amp;"Arial,Kursiv"&amp;11&amp;A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51"/>
  <sheetViews>
    <sheetView topLeftCell="A7" zoomScaleNormal="100" workbookViewId="0">
      <selection activeCell="C17" sqref="C17"/>
    </sheetView>
  </sheetViews>
  <sheetFormatPr baseColWidth="10" defaultColWidth="9.109375" defaultRowHeight="13.2" x14ac:dyDescent="0.25"/>
  <cols>
    <col min="1" max="1" width="5.33203125" style="3" customWidth="1"/>
    <col min="2" max="2" width="2.88671875" style="3" customWidth="1"/>
    <col min="3" max="3" width="40" style="3" customWidth="1"/>
    <col min="4" max="4" width="1.44140625" style="3" customWidth="1"/>
    <col min="5" max="5" width="3.109375" style="3" customWidth="1"/>
    <col min="6" max="6" width="15.6640625" style="3" customWidth="1"/>
    <col min="7" max="7" width="10" style="3" customWidth="1"/>
    <col min="8" max="8" width="15.6640625" style="3" customWidth="1"/>
    <col min="9" max="9" width="6.109375" style="3" customWidth="1"/>
    <col min="10" max="256" width="11.44140625" style="3" customWidth="1"/>
    <col min="257" max="1025" width="11.5546875" style="3"/>
    <col min="1026" max="16384" width="9.109375" style="51"/>
  </cols>
  <sheetData>
    <row r="1" spans="1:9" ht="19.95" customHeight="1" x14ac:dyDescent="0.25">
      <c r="A1" s="318" t="s">
        <v>61</v>
      </c>
      <c r="B1" s="318"/>
      <c r="C1" s="318"/>
      <c r="D1" s="318"/>
      <c r="E1" s="318"/>
      <c r="F1" s="318"/>
      <c r="G1" s="318"/>
      <c r="H1" s="318"/>
    </row>
    <row r="2" spans="1:9" ht="19.95" customHeight="1" x14ac:dyDescent="0.25">
      <c r="A2" s="319" t="str">
        <f>'Anlage A'!C7</f>
        <v>Muster GmbH</v>
      </c>
      <c r="B2" s="319" t="e">
        <f>IF(ISBLANK(#REF!),"",#REF!&amp;" "&amp;#REF!&amp;", "&amp;#REF!)</f>
        <v>#REF!</v>
      </c>
      <c r="C2" s="319" t="e">
        <f>IF(ISBLANK(#REF!),"",#REF!&amp;" "&amp;#REF!&amp;", "&amp;#REF!)</f>
        <v>#REF!</v>
      </c>
      <c r="D2" s="319"/>
      <c r="E2" s="319"/>
      <c r="F2" s="319" t="e">
        <f>IF(ISBLANK(#REF!),"",#REF!&amp;" "&amp;#REF!&amp;", "&amp;#REF!)</f>
        <v>#REF!</v>
      </c>
      <c r="G2" s="319" t="e">
        <f>IF(ISBLANK(#REF!),"",#REF!&amp;" "&amp;#REF!&amp;", "&amp;#REF!)</f>
        <v>#REF!</v>
      </c>
      <c r="H2" s="319" t="e">
        <f>IF(ISBLANK(#REF!),"",#REF!&amp;" "&amp;#REF!&amp;", "&amp;#REF!)</f>
        <v>#REF!</v>
      </c>
    </row>
    <row r="3" spans="1:9" ht="19.95" customHeight="1" x14ac:dyDescent="0.25">
      <c r="A3" s="320" t="str">
        <f>'Anlage A'!C8</f>
        <v>Mustereinrichtung</v>
      </c>
      <c r="B3" s="320"/>
      <c r="C3" s="320"/>
      <c r="D3" s="320"/>
      <c r="E3" s="320"/>
      <c r="F3" s="320"/>
      <c r="G3" s="320"/>
      <c r="H3" s="320"/>
    </row>
    <row r="4" spans="1:9" x14ac:dyDescent="0.25">
      <c r="A4" s="26"/>
      <c r="B4" s="26"/>
      <c r="C4" s="26"/>
      <c r="D4" s="26"/>
      <c r="E4" s="26"/>
      <c r="F4" s="26"/>
      <c r="G4" s="26"/>
      <c r="H4" s="26"/>
    </row>
    <row r="5" spans="1:9" x14ac:dyDescent="0.25">
      <c r="A5" s="26"/>
      <c r="B5" s="26"/>
      <c r="C5" s="26"/>
      <c r="D5" s="26"/>
      <c r="E5" s="26"/>
      <c r="F5" s="26"/>
      <c r="G5" s="26"/>
      <c r="H5" s="26"/>
    </row>
    <row r="6" spans="1:9" s="88" customFormat="1" ht="15" x14ac:dyDescent="0.25">
      <c r="A6" s="23" t="s">
        <v>62</v>
      </c>
      <c r="B6" s="23"/>
      <c r="C6" s="23"/>
      <c r="D6" s="23"/>
      <c r="E6" s="23"/>
      <c r="F6" s="1">
        <v>43466</v>
      </c>
      <c r="G6" s="91" t="s">
        <v>63</v>
      </c>
      <c r="H6" s="1">
        <v>43830</v>
      </c>
      <c r="I6" s="89"/>
    </row>
    <row r="7" spans="1:9" ht="13.5" customHeight="1" x14ac:dyDescent="0.25">
      <c r="A7" s="26"/>
      <c r="B7" s="26"/>
      <c r="C7" s="26"/>
      <c r="D7" s="26"/>
      <c r="E7" s="26"/>
      <c r="F7" s="26"/>
      <c r="G7" s="26"/>
      <c r="H7" s="26"/>
    </row>
    <row r="8" spans="1:9" ht="33.9" customHeight="1" x14ac:dyDescent="0.25">
      <c r="A8" s="321" t="s">
        <v>64</v>
      </c>
      <c r="B8" s="321"/>
      <c r="C8" s="321"/>
      <c r="D8" s="321"/>
      <c r="E8" s="321"/>
      <c r="F8" s="321"/>
      <c r="G8" s="321"/>
      <c r="H8" s="321"/>
    </row>
    <row r="9" spans="1:9" ht="14.1" customHeight="1" x14ac:dyDescent="0.25">
      <c r="A9" s="92"/>
      <c r="B9" s="26"/>
      <c r="C9" s="26"/>
      <c r="D9" s="26"/>
      <c r="E9" s="26"/>
      <c r="F9" s="26"/>
      <c r="G9" s="26"/>
      <c r="H9" s="26"/>
    </row>
    <row r="10" spans="1:9" x14ac:dyDescent="0.25">
      <c r="A10" s="72" t="s">
        <v>65</v>
      </c>
      <c r="B10" s="72" t="s">
        <v>66</v>
      </c>
      <c r="C10" s="72"/>
      <c r="D10" s="72"/>
      <c r="E10" s="72"/>
      <c r="F10" s="26"/>
      <c r="G10" s="26"/>
      <c r="H10" s="26"/>
    </row>
    <row r="11" spans="1:9" x14ac:dyDescent="0.25">
      <c r="A11" s="26"/>
      <c r="B11" s="93" t="s">
        <v>19</v>
      </c>
      <c r="C11" s="2"/>
      <c r="D11" s="26"/>
      <c r="E11" s="93" t="s">
        <v>26</v>
      </c>
      <c r="F11" s="322"/>
      <c r="G11" s="322"/>
      <c r="H11" s="322"/>
    </row>
    <row r="12" spans="1:9" x14ac:dyDescent="0.25">
      <c r="A12" s="26"/>
      <c r="B12" s="72"/>
      <c r="C12" s="4"/>
      <c r="D12" s="26"/>
      <c r="E12" s="26"/>
      <c r="F12" s="322"/>
      <c r="G12" s="322"/>
      <c r="H12" s="322"/>
    </row>
    <row r="13" spans="1:9" x14ac:dyDescent="0.25">
      <c r="A13" s="26"/>
      <c r="B13" s="72"/>
      <c r="C13" s="4"/>
      <c r="D13" s="26"/>
      <c r="E13" s="26"/>
      <c r="F13" s="322"/>
      <c r="G13" s="322"/>
      <c r="H13" s="322"/>
    </row>
    <row r="14" spans="1:9" x14ac:dyDescent="0.25">
      <c r="A14" s="26"/>
      <c r="B14" s="72"/>
      <c r="C14" s="4"/>
      <c r="D14" s="26"/>
      <c r="E14" s="26"/>
      <c r="F14" s="322"/>
      <c r="G14" s="322"/>
      <c r="H14" s="322"/>
    </row>
    <row r="15" spans="1:9" x14ac:dyDescent="0.25">
      <c r="A15" s="26"/>
      <c r="B15" s="72"/>
      <c r="C15" s="4"/>
      <c r="D15" s="26"/>
      <c r="E15" s="26"/>
      <c r="F15" s="322"/>
      <c r="G15" s="322"/>
      <c r="H15" s="322"/>
    </row>
    <row r="16" spans="1:9" x14ac:dyDescent="0.25">
      <c r="A16" s="26"/>
      <c r="B16" s="72"/>
      <c r="C16" s="26"/>
      <c r="D16" s="26"/>
      <c r="E16" s="26"/>
      <c r="F16" s="26"/>
      <c r="G16" s="26"/>
      <c r="H16" s="26"/>
    </row>
    <row r="17" spans="1:8" x14ac:dyDescent="0.25">
      <c r="A17" s="26"/>
      <c r="B17" s="93" t="s">
        <v>67</v>
      </c>
      <c r="C17" s="4"/>
      <c r="D17" s="26"/>
      <c r="E17" s="93" t="s">
        <v>37</v>
      </c>
      <c r="F17" s="322"/>
      <c r="G17" s="322"/>
      <c r="H17" s="322"/>
    </row>
    <row r="18" spans="1:8" x14ac:dyDescent="0.25">
      <c r="A18" s="26"/>
      <c r="B18" s="72"/>
      <c r="C18" s="4"/>
      <c r="D18" s="26"/>
      <c r="E18" s="26"/>
      <c r="F18" s="322"/>
      <c r="G18" s="322"/>
      <c r="H18" s="322"/>
    </row>
    <row r="19" spans="1:8" x14ac:dyDescent="0.25">
      <c r="A19" s="26"/>
      <c r="B19" s="72"/>
      <c r="C19" s="4"/>
      <c r="D19" s="26"/>
      <c r="E19" s="26"/>
      <c r="F19" s="322"/>
      <c r="G19" s="322"/>
      <c r="H19" s="322"/>
    </row>
    <row r="20" spans="1:8" x14ac:dyDescent="0.25">
      <c r="A20" s="26"/>
      <c r="B20" s="72"/>
      <c r="C20" s="4"/>
      <c r="D20" s="26"/>
      <c r="E20" s="26"/>
      <c r="F20" s="322"/>
      <c r="G20" s="322"/>
      <c r="H20" s="322"/>
    </row>
    <row r="21" spans="1:8" x14ac:dyDescent="0.25">
      <c r="A21" s="26"/>
      <c r="B21" s="72"/>
      <c r="C21" s="4"/>
      <c r="D21" s="26"/>
      <c r="E21" s="26"/>
      <c r="F21" s="322"/>
      <c r="G21" s="322"/>
      <c r="H21" s="322"/>
    </row>
    <row r="22" spans="1:8" x14ac:dyDescent="0.25">
      <c r="A22" s="26"/>
      <c r="B22" s="72"/>
      <c r="C22" s="26"/>
      <c r="D22" s="26"/>
      <c r="E22" s="26"/>
      <c r="F22" s="26"/>
      <c r="G22" s="26"/>
      <c r="H22" s="26"/>
    </row>
    <row r="23" spans="1:8" x14ac:dyDescent="0.25">
      <c r="A23" s="72" t="s">
        <v>68</v>
      </c>
      <c r="B23" s="72" t="s">
        <v>69</v>
      </c>
      <c r="C23" s="26"/>
      <c r="D23" s="26"/>
      <c r="E23" s="26"/>
      <c r="F23" s="26"/>
      <c r="G23" s="26"/>
      <c r="H23" s="26"/>
    </row>
    <row r="24" spans="1:8" x14ac:dyDescent="0.25">
      <c r="A24" s="26"/>
      <c r="B24" s="93" t="s">
        <v>19</v>
      </c>
      <c r="C24" s="94" t="s">
        <v>70</v>
      </c>
      <c r="D24" s="72"/>
      <c r="E24" s="72"/>
    </row>
    <row r="25" spans="1:8" x14ac:dyDescent="0.25">
      <c r="A25" s="26"/>
      <c r="B25" s="93"/>
      <c r="C25" s="4"/>
      <c r="D25" s="26"/>
      <c r="E25" s="26"/>
    </row>
    <row r="26" spans="1:8" x14ac:dyDescent="0.25">
      <c r="A26" s="26"/>
      <c r="B26" s="93"/>
      <c r="C26" s="4"/>
      <c r="D26" s="26"/>
      <c r="E26" s="26"/>
    </row>
    <row r="27" spans="1:8" x14ac:dyDescent="0.25">
      <c r="A27" s="26"/>
      <c r="B27" s="93"/>
      <c r="C27" s="4"/>
      <c r="D27" s="26"/>
      <c r="E27" s="26"/>
    </row>
    <row r="28" spans="1:8" x14ac:dyDescent="0.25">
      <c r="A28" s="26"/>
      <c r="B28" s="93"/>
      <c r="C28" s="4"/>
      <c r="D28" s="26"/>
      <c r="E28" s="26"/>
    </row>
    <row r="29" spans="1:8" x14ac:dyDescent="0.25">
      <c r="A29" s="26"/>
      <c r="B29" s="93"/>
      <c r="C29" s="26"/>
      <c r="D29" s="26"/>
      <c r="E29" s="26"/>
    </row>
    <row r="30" spans="1:8" x14ac:dyDescent="0.25">
      <c r="A30" s="26"/>
      <c r="B30" s="93" t="s">
        <v>26</v>
      </c>
      <c r="C30" s="94" t="s">
        <v>71</v>
      </c>
      <c r="D30" s="72"/>
      <c r="E30" s="72"/>
    </row>
    <row r="31" spans="1:8" x14ac:dyDescent="0.25">
      <c r="A31" s="26"/>
      <c r="B31" s="93"/>
      <c r="C31" s="5"/>
      <c r="D31" s="26"/>
      <c r="E31" s="26"/>
    </row>
    <row r="32" spans="1:8" x14ac:dyDescent="0.25">
      <c r="A32" s="26"/>
      <c r="B32" s="93"/>
      <c r="C32" s="5"/>
      <c r="D32" s="26"/>
      <c r="E32" s="26"/>
    </row>
    <row r="33" spans="1:8" x14ac:dyDescent="0.25">
      <c r="A33" s="26"/>
      <c r="B33" s="93"/>
      <c r="C33" s="4"/>
      <c r="D33" s="26"/>
      <c r="E33" s="26"/>
    </row>
    <row r="34" spans="1:8" x14ac:dyDescent="0.25">
      <c r="A34" s="26"/>
      <c r="B34" s="93"/>
      <c r="C34" s="4"/>
      <c r="D34" s="26"/>
      <c r="E34" s="26"/>
    </row>
    <row r="35" spans="1:8" x14ac:dyDescent="0.25">
      <c r="A35" s="26"/>
      <c r="B35" s="93"/>
      <c r="C35" s="26"/>
      <c r="D35" s="26"/>
      <c r="E35" s="26"/>
    </row>
    <row r="36" spans="1:8" x14ac:dyDescent="0.25">
      <c r="A36" s="26"/>
      <c r="B36" s="93" t="s">
        <v>67</v>
      </c>
      <c r="C36" s="94" t="s">
        <v>72</v>
      </c>
      <c r="D36" s="72"/>
      <c r="E36" s="72"/>
    </row>
    <row r="37" spans="1:8" x14ac:dyDescent="0.25">
      <c r="A37" s="26"/>
      <c r="B37" s="93"/>
      <c r="C37" s="4"/>
      <c r="D37" s="26"/>
      <c r="E37" s="26"/>
    </row>
    <row r="38" spans="1:8" x14ac:dyDescent="0.25">
      <c r="A38" s="26"/>
      <c r="B38" s="93"/>
      <c r="C38" s="4"/>
      <c r="D38" s="26"/>
      <c r="E38" s="26"/>
    </row>
    <row r="39" spans="1:8" x14ac:dyDescent="0.25">
      <c r="A39" s="26"/>
      <c r="B39" s="93"/>
      <c r="C39" s="4"/>
      <c r="D39" s="26"/>
      <c r="E39" s="26"/>
    </row>
    <row r="40" spans="1:8" x14ac:dyDescent="0.25">
      <c r="A40" s="26"/>
      <c r="B40" s="93"/>
      <c r="C40" s="4"/>
      <c r="D40" s="26"/>
      <c r="E40" s="26"/>
    </row>
    <row r="41" spans="1:8" x14ac:dyDescent="0.25">
      <c r="A41" s="26"/>
      <c r="B41" s="93"/>
      <c r="C41" s="26"/>
      <c r="D41" s="26"/>
      <c r="E41" s="26"/>
    </row>
    <row r="42" spans="1:8" x14ac:dyDescent="0.25">
      <c r="A42" s="26"/>
      <c r="B42" s="93" t="s">
        <v>37</v>
      </c>
      <c r="C42" s="4"/>
      <c r="D42" s="26"/>
      <c r="E42" s="26"/>
    </row>
    <row r="43" spans="1:8" x14ac:dyDescent="0.25">
      <c r="A43" s="26"/>
      <c r="B43" s="71"/>
      <c r="C43" s="4"/>
      <c r="D43" s="26"/>
      <c r="E43" s="26"/>
    </row>
    <row r="44" spans="1:8" x14ac:dyDescent="0.25">
      <c r="A44" s="26"/>
      <c r="B44" s="71"/>
      <c r="C44" s="4"/>
      <c r="D44" s="26"/>
      <c r="E44" s="26"/>
    </row>
    <row r="45" spans="1:8" x14ac:dyDescent="0.25">
      <c r="A45" s="26"/>
      <c r="B45" s="71"/>
      <c r="C45" s="4"/>
      <c r="D45" s="26"/>
      <c r="E45" s="26"/>
    </row>
    <row r="46" spans="1:8" x14ac:dyDescent="0.25">
      <c r="A46" s="26"/>
      <c r="B46" s="71"/>
      <c r="C46" s="4"/>
      <c r="D46" s="26"/>
      <c r="E46" s="26"/>
    </row>
    <row r="47" spans="1:8" x14ac:dyDescent="0.25">
      <c r="A47" s="26"/>
      <c r="B47" s="71"/>
      <c r="C47" s="26"/>
      <c r="D47" s="26"/>
      <c r="E47" s="26"/>
    </row>
    <row r="48" spans="1:8" x14ac:dyDescent="0.25">
      <c r="A48" s="72" t="s">
        <v>73</v>
      </c>
      <c r="B48" s="72" t="s">
        <v>74</v>
      </c>
      <c r="C48" s="26"/>
      <c r="D48" s="26"/>
      <c r="E48" s="26"/>
      <c r="F48" s="26"/>
      <c r="G48" s="26"/>
      <c r="H48" s="26"/>
    </row>
    <row r="49" spans="1:8" x14ac:dyDescent="0.25">
      <c r="A49" s="26"/>
      <c r="B49" s="90"/>
      <c r="C49" s="26" t="s">
        <v>75</v>
      </c>
      <c r="D49" s="26"/>
      <c r="E49" s="26"/>
      <c r="F49" s="26"/>
      <c r="G49" s="26"/>
      <c r="H49" s="26"/>
    </row>
    <row r="50" spans="1:8" x14ac:dyDescent="0.25">
      <c r="A50" s="26"/>
      <c r="B50" s="90" t="s">
        <v>28</v>
      </c>
      <c r="C50" s="26" t="s">
        <v>76</v>
      </c>
      <c r="D50" s="26"/>
      <c r="E50" s="26"/>
      <c r="F50" s="26"/>
      <c r="G50" s="26"/>
      <c r="H50" s="26"/>
    </row>
    <row r="51" spans="1:8" x14ac:dyDescent="0.25">
      <c r="A51" s="26"/>
      <c r="B51" s="90"/>
      <c r="C51" s="26" t="s">
        <v>77</v>
      </c>
      <c r="D51" s="26"/>
      <c r="E51" s="26"/>
      <c r="F51" s="26"/>
      <c r="G51" s="26"/>
      <c r="H51" s="26"/>
    </row>
  </sheetData>
  <sheetProtection password="CEB0" sheet="1" objects="1" scenarios="1"/>
  <mergeCells count="14">
    <mergeCell ref="F18:H18"/>
    <mergeCell ref="F19:H19"/>
    <mergeCell ref="F20:H20"/>
    <mergeCell ref="F21:H21"/>
    <mergeCell ref="F12:H12"/>
    <mergeCell ref="F13:H13"/>
    <mergeCell ref="F14:H14"/>
    <mergeCell ref="F15:H15"/>
    <mergeCell ref="F17:H17"/>
    <mergeCell ref="A1:H1"/>
    <mergeCell ref="A2:H2"/>
    <mergeCell ref="A3:H3"/>
    <mergeCell ref="A8:H8"/>
    <mergeCell ref="F11:H11"/>
  </mergeCells>
  <pageMargins left="0.98402777777777795" right="0.39374999999999999" top="1.0388888888888901" bottom="0.39374999999999999" header="0.78749999999999998" footer="0.51180555555555496"/>
  <pageSetup paperSize="9" scale="92" orientation="portrait" horizontalDpi="300" verticalDpi="300" r:id="rId1"/>
  <headerFooter>
    <oddHeader>&amp;L&amp;"Arial,Kursiv"&amp;11Anlage zur Kalkulation&amp;R&amp;"Arial,Kursiv"&amp;11&amp;A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J1048576"/>
  <sheetViews>
    <sheetView topLeftCell="C16" zoomScaleNormal="100" workbookViewId="0">
      <selection activeCell="B49" sqref="B49:N49"/>
    </sheetView>
  </sheetViews>
  <sheetFormatPr baseColWidth="10" defaultColWidth="9.109375" defaultRowHeight="13.2" x14ac:dyDescent="0.25"/>
  <cols>
    <col min="1" max="1" width="6.109375" style="56" customWidth="1"/>
    <col min="2" max="2" width="12.6640625" style="97" customWidth="1"/>
    <col min="3" max="3" width="10.5546875" style="97" customWidth="1"/>
    <col min="4" max="4" width="8.5546875" style="97" customWidth="1"/>
    <col min="5" max="5" width="10.33203125" style="97" customWidth="1"/>
    <col min="6" max="6" width="13" style="3" customWidth="1"/>
    <col min="7" max="7" width="7.88671875" style="3" customWidth="1"/>
    <col min="8" max="8" width="9" style="3" customWidth="1"/>
    <col min="9" max="9" width="11.109375" style="3" customWidth="1"/>
    <col min="10" max="10" width="13.109375" style="3" customWidth="1"/>
    <col min="11" max="11" width="9.6640625" style="3" customWidth="1"/>
    <col min="12" max="12" width="11.33203125" style="3" customWidth="1"/>
    <col min="13" max="13" width="7.88671875" style="3" customWidth="1"/>
    <col min="14" max="14" width="11.33203125" style="3" customWidth="1"/>
    <col min="15" max="15" width="7.88671875" style="3" customWidth="1"/>
    <col min="16" max="16" width="11.33203125" style="3" customWidth="1"/>
    <col min="17" max="17" width="7.88671875" style="3" customWidth="1"/>
    <col min="18" max="18" width="9.5546875" style="3" customWidth="1"/>
    <col min="19" max="19" width="8.88671875" style="3" customWidth="1"/>
    <col min="20" max="20" width="10.5546875" style="3" customWidth="1"/>
    <col min="21" max="21" width="9.5546875" style="3" customWidth="1"/>
    <col min="22" max="22" width="10.33203125" style="3" customWidth="1"/>
    <col min="23" max="23" width="9" style="3" customWidth="1"/>
    <col min="24" max="222" width="11.44140625" style="3" customWidth="1"/>
    <col min="223" max="1019" width="11.5546875" style="3"/>
    <col min="1020" max="1023" width="11.5546875" style="50"/>
    <col min="1024" max="16384" width="9.109375" style="51"/>
  </cols>
  <sheetData>
    <row r="1" spans="1:1024" ht="51" customHeight="1" x14ac:dyDescent="0.25">
      <c r="A1" s="323" t="s">
        <v>78</v>
      </c>
      <c r="B1" s="323"/>
      <c r="C1" s="323"/>
      <c r="D1" s="323"/>
      <c r="E1" s="323"/>
      <c r="F1" s="323"/>
      <c r="G1" s="323"/>
      <c r="H1" s="323"/>
      <c r="I1" s="323"/>
      <c r="J1" s="323"/>
      <c r="K1" s="323"/>
      <c r="L1" s="323"/>
      <c r="M1" s="323"/>
      <c r="N1" s="323"/>
      <c r="O1" s="323"/>
      <c r="P1" s="323"/>
      <c r="Q1" s="323"/>
      <c r="R1" s="323"/>
      <c r="S1" s="323"/>
      <c r="T1" s="323"/>
      <c r="U1" s="323"/>
      <c r="V1" s="323"/>
      <c r="W1" s="323"/>
    </row>
    <row r="2" spans="1:1024" ht="49.35" customHeight="1" x14ac:dyDescent="0.25">
      <c r="A2" s="324" t="s">
        <v>79</v>
      </c>
      <c r="B2" s="324"/>
      <c r="C2" s="324"/>
      <c r="D2" s="324"/>
      <c r="E2" s="324"/>
      <c r="F2" s="324"/>
      <c r="G2" s="324"/>
      <c r="H2" s="325" t="s">
        <v>80</v>
      </c>
      <c r="I2" s="325"/>
      <c r="J2" s="326" t="s">
        <v>81</v>
      </c>
      <c r="K2" s="326"/>
      <c r="L2" s="326"/>
      <c r="M2" s="326"/>
      <c r="N2" s="326"/>
      <c r="O2" s="326"/>
      <c r="P2" s="326"/>
      <c r="Q2" s="326"/>
      <c r="R2" s="326"/>
      <c r="S2" s="326"/>
      <c r="T2" s="327" t="s">
        <v>82</v>
      </c>
      <c r="U2" s="327"/>
      <c r="V2" s="327"/>
      <c r="W2" s="327"/>
    </row>
    <row r="3" spans="1:1024" s="95" customFormat="1" ht="17.100000000000001" customHeight="1" x14ac:dyDescent="0.25">
      <c r="A3" s="328"/>
      <c r="B3" s="329" t="s">
        <v>83</v>
      </c>
      <c r="C3" s="329"/>
      <c r="D3" s="6">
        <v>100</v>
      </c>
      <c r="E3" s="329" t="s">
        <v>84</v>
      </c>
      <c r="F3" s="329"/>
      <c r="G3" s="329"/>
      <c r="H3" s="105">
        <f>D3</f>
        <v>100</v>
      </c>
      <c r="I3" s="330">
        <v>0</v>
      </c>
      <c r="J3" s="331" t="s">
        <v>85</v>
      </c>
      <c r="K3" s="331"/>
      <c r="L3" s="331"/>
      <c r="M3" s="331"/>
      <c r="N3" s="332" t="s">
        <v>86</v>
      </c>
      <c r="O3" s="332"/>
      <c r="P3" s="332"/>
      <c r="Q3" s="333" t="str">
        <f>'Anlage A'!C8</f>
        <v>Mustereinrichtung</v>
      </c>
      <c r="R3" s="333"/>
      <c r="S3" s="333"/>
      <c r="T3" s="327"/>
      <c r="U3" s="327"/>
      <c r="V3" s="327"/>
      <c r="W3" s="327"/>
      <c r="ALX3" s="3"/>
      <c r="ALY3" s="3"/>
      <c r="ALZ3" s="3"/>
      <c r="AMA3" s="3"/>
      <c r="AMB3" s="3"/>
      <c r="AMC3" s="3"/>
      <c r="AMD3" s="3"/>
      <c r="AME3" s="3"/>
      <c r="AMF3" s="50"/>
      <c r="AMG3" s="50"/>
      <c r="AMH3" s="50"/>
      <c r="AMI3" s="50"/>
      <c r="AMJ3" s="51"/>
    </row>
    <row r="4" spans="1:1024" s="95" customFormat="1" ht="17.100000000000001" customHeight="1" x14ac:dyDescent="0.25">
      <c r="A4" s="328"/>
      <c r="B4" s="329" t="s">
        <v>87</v>
      </c>
      <c r="C4" s="329"/>
      <c r="D4" s="7">
        <v>0.98</v>
      </c>
      <c r="E4" s="329" t="s">
        <v>88</v>
      </c>
      <c r="F4" s="329"/>
      <c r="G4" s="329"/>
      <c r="H4" s="106">
        <f>D4</f>
        <v>0.98</v>
      </c>
      <c r="I4" s="330"/>
      <c r="J4" s="331"/>
      <c r="K4" s="331"/>
      <c r="L4" s="331"/>
      <c r="M4" s="331"/>
      <c r="N4" s="334" t="s">
        <v>89</v>
      </c>
      <c r="O4" s="334"/>
      <c r="P4" s="334"/>
      <c r="Q4" s="335">
        <f>'Anlage A'!C13</f>
        <v>510111222</v>
      </c>
      <c r="R4" s="335"/>
      <c r="S4" s="335"/>
      <c r="T4" s="327"/>
      <c r="U4" s="327"/>
      <c r="V4" s="327"/>
      <c r="W4" s="327"/>
      <c r="ALX4" s="3"/>
      <c r="ALY4" s="3"/>
      <c r="ALZ4" s="3"/>
      <c r="AMA4" s="3"/>
      <c r="AMB4" s="3"/>
      <c r="AMC4" s="3"/>
      <c r="AMD4" s="3"/>
      <c r="AME4" s="3"/>
      <c r="AMF4" s="50"/>
      <c r="AMG4" s="50"/>
      <c r="AMH4" s="50"/>
      <c r="AMI4" s="50"/>
      <c r="AMJ4" s="51"/>
    </row>
    <row r="5" spans="1:1024" s="3" customFormat="1" ht="17.100000000000001" customHeight="1" x14ac:dyDescent="0.25">
      <c r="A5" s="328"/>
      <c r="B5" s="329" t="s">
        <v>90</v>
      </c>
      <c r="C5" s="329"/>
      <c r="D5" s="107">
        <f>365*D3*D4</f>
        <v>35770</v>
      </c>
      <c r="E5" s="329" t="s">
        <v>91</v>
      </c>
      <c r="F5" s="329"/>
      <c r="G5" s="329"/>
      <c r="H5" s="107">
        <f>365*H3*H4</f>
        <v>35770</v>
      </c>
      <c r="I5" s="8">
        <v>0.5</v>
      </c>
      <c r="J5" s="336" t="s">
        <v>92</v>
      </c>
      <c r="K5" s="336"/>
      <c r="L5" s="336"/>
      <c r="M5" s="336"/>
      <c r="N5" s="334" t="s">
        <v>93</v>
      </c>
      <c r="O5" s="334"/>
      <c r="P5" s="334"/>
      <c r="Q5" s="96">
        <v>43466</v>
      </c>
      <c r="R5" s="70" t="s">
        <v>94</v>
      </c>
      <c r="S5" s="96">
        <v>43830</v>
      </c>
      <c r="T5" s="327"/>
      <c r="U5" s="327"/>
      <c r="V5" s="327"/>
      <c r="W5" s="327"/>
      <c r="AMF5" s="50"/>
      <c r="AMG5" s="50"/>
      <c r="AMH5" s="50"/>
      <c r="AMI5" s="50"/>
      <c r="AMJ5" s="51"/>
    </row>
    <row r="6" spans="1:1024" s="97" customFormat="1" ht="55.5" customHeight="1" x14ac:dyDescent="0.25">
      <c r="A6" s="108"/>
      <c r="B6" s="109" t="s">
        <v>95</v>
      </c>
      <c r="C6" s="110" t="s">
        <v>96</v>
      </c>
      <c r="D6" s="110" t="s">
        <v>97</v>
      </c>
      <c r="E6" s="110" t="s">
        <v>98</v>
      </c>
      <c r="F6" s="337" t="s">
        <v>99</v>
      </c>
      <c r="G6" s="337"/>
      <c r="H6" s="110" t="s">
        <v>100</v>
      </c>
      <c r="I6" s="110" t="s">
        <v>101</v>
      </c>
      <c r="J6" s="337" t="s">
        <v>102</v>
      </c>
      <c r="K6" s="337"/>
      <c r="L6" s="337" t="s">
        <v>103</v>
      </c>
      <c r="M6" s="337"/>
      <c r="N6" s="337" t="s">
        <v>104</v>
      </c>
      <c r="O6" s="337"/>
      <c r="P6" s="337" t="s">
        <v>105</v>
      </c>
      <c r="Q6" s="337"/>
      <c r="R6" s="110" t="s">
        <v>106</v>
      </c>
      <c r="S6" s="110" t="s">
        <v>107</v>
      </c>
      <c r="T6" s="110" t="s">
        <v>108</v>
      </c>
      <c r="U6" s="110" t="s">
        <v>109</v>
      </c>
      <c r="V6" s="110" t="s">
        <v>110</v>
      </c>
      <c r="W6" s="110" t="s">
        <v>111</v>
      </c>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50"/>
      <c r="AMG6" s="50"/>
      <c r="AMH6" s="50"/>
      <c r="AMI6" s="50"/>
      <c r="AMJ6" s="51"/>
    </row>
    <row r="7" spans="1:1024" ht="31.2" customHeight="1" x14ac:dyDescent="0.25">
      <c r="A7" s="111"/>
      <c r="B7" s="112"/>
      <c r="C7" s="110" t="s">
        <v>112</v>
      </c>
      <c r="D7" s="110" t="s">
        <v>113</v>
      </c>
      <c r="E7" s="110" t="s">
        <v>114</v>
      </c>
      <c r="F7" s="113" t="s">
        <v>115</v>
      </c>
      <c r="G7" s="113" t="s">
        <v>116</v>
      </c>
      <c r="H7" s="113" t="s">
        <v>117</v>
      </c>
      <c r="I7" s="110" t="s">
        <v>112</v>
      </c>
      <c r="J7" s="114" t="s">
        <v>115</v>
      </c>
      <c r="K7" s="114" t="s">
        <v>116</v>
      </c>
      <c r="L7" s="115"/>
      <c r="M7" s="116" t="s">
        <v>116</v>
      </c>
      <c r="N7" s="115"/>
      <c r="O7" s="116" t="s">
        <v>116</v>
      </c>
      <c r="P7" s="115"/>
      <c r="Q7" s="116" t="s">
        <v>116</v>
      </c>
      <c r="R7" s="110" t="s">
        <v>113</v>
      </c>
      <c r="S7" s="110" t="s">
        <v>118</v>
      </c>
      <c r="T7" s="110" t="s">
        <v>113</v>
      </c>
      <c r="U7" s="110" t="s">
        <v>118</v>
      </c>
      <c r="V7" s="110" t="s">
        <v>113</v>
      </c>
      <c r="W7" s="110" t="s">
        <v>118</v>
      </c>
    </row>
    <row r="8" spans="1:1024" s="54" customFormat="1" ht="14.1" customHeight="1" x14ac:dyDescent="0.25">
      <c r="A8" s="117" t="s">
        <v>19</v>
      </c>
      <c r="B8" s="338" t="s">
        <v>119</v>
      </c>
      <c r="C8" s="338"/>
      <c r="D8" s="339">
        <v>42000</v>
      </c>
      <c r="E8" s="339"/>
      <c r="F8" s="118"/>
      <c r="G8" s="118"/>
      <c r="H8" s="98">
        <v>0</v>
      </c>
      <c r="I8" s="119"/>
      <c r="J8" s="340">
        <f>D8*H8/100+D8</f>
        <v>42000</v>
      </c>
      <c r="K8" s="340"/>
      <c r="L8" s="120">
        <v>1</v>
      </c>
      <c r="M8" s="121"/>
      <c r="N8" s="120">
        <v>0</v>
      </c>
      <c r="O8" s="121"/>
      <c r="P8" s="120">
        <v>0</v>
      </c>
      <c r="Q8" s="121"/>
      <c r="R8" s="341"/>
      <c r="S8" s="341"/>
      <c r="T8" s="342"/>
      <c r="U8" s="342"/>
      <c r="V8" s="342"/>
      <c r="W8" s="342"/>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50"/>
      <c r="AMG8" s="50"/>
      <c r="AMH8" s="50"/>
      <c r="AMI8" s="50"/>
      <c r="AMJ8" s="51"/>
    </row>
    <row r="9" spans="1:1024" ht="14.1" customHeight="1" x14ac:dyDescent="0.25">
      <c r="A9" s="122" t="s">
        <v>120</v>
      </c>
      <c r="B9" s="123" t="s">
        <v>121</v>
      </c>
      <c r="C9" s="9">
        <v>0</v>
      </c>
      <c r="D9" s="124">
        <f>D$8/365/G9</f>
        <v>7.8780954371265155</v>
      </c>
      <c r="E9" s="125">
        <f>C9/D9</f>
        <v>0</v>
      </c>
      <c r="F9" s="126">
        <f>E9*D$8</f>
        <v>0</v>
      </c>
      <c r="G9" s="127">
        <f>0.78*((G10+G15+G16+G17+G19)+0.5*(G25+G33+G34))-G15-G16-G17-G19-0.5*(G25+G33+G34)</f>
        <v>14.606130894075005</v>
      </c>
      <c r="H9" s="127">
        <f>((K9/G9)-1)*100</f>
        <v>0</v>
      </c>
      <c r="I9" s="9">
        <f>C9</f>
        <v>0</v>
      </c>
      <c r="J9" s="126">
        <f>K9*I9*365</f>
        <v>0</v>
      </c>
      <c r="K9" s="127">
        <f>0.78*((K10+K15+K16+K17+K19)+0.5*(K25+K33+K34))-K15-K16-K17-K19-0.5*(K25+K33+K34)</f>
        <v>14.606130894075005</v>
      </c>
      <c r="L9" s="128"/>
      <c r="M9" s="129">
        <f>K9</f>
        <v>14.606130894075005</v>
      </c>
      <c r="N9" s="130" t="s">
        <v>122</v>
      </c>
      <c r="O9" s="129"/>
      <c r="P9" s="130" t="s">
        <v>122</v>
      </c>
      <c r="Q9" s="129"/>
      <c r="R9" s="124">
        <f>J$8/365/K9</f>
        <v>7.8780954371265155</v>
      </c>
      <c r="S9" s="131">
        <f>I9/R9</f>
        <v>0</v>
      </c>
      <c r="T9" s="132">
        <f>U47/38.5*W$44</f>
        <v>4.5999999999999996</v>
      </c>
      <c r="U9" s="131">
        <f>I9/T9</f>
        <v>0</v>
      </c>
      <c r="V9" s="132">
        <f>W47/38.5*W$44</f>
        <v>6.5</v>
      </c>
      <c r="W9" s="131">
        <f>I9/V9</f>
        <v>0</v>
      </c>
    </row>
    <row r="10" spans="1:1024" ht="14.1" customHeight="1" x14ac:dyDescent="0.25">
      <c r="A10" s="122" t="s">
        <v>123</v>
      </c>
      <c r="B10" s="123" t="s">
        <v>124</v>
      </c>
      <c r="C10" s="9">
        <v>8</v>
      </c>
      <c r="D10" s="124">
        <f>D$8/365/G10</f>
        <v>4.7949551212109576</v>
      </c>
      <c r="E10" s="125">
        <f>C10/D10</f>
        <v>1.6684202036868312</v>
      </c>
      <c r="F10" s="126">
        <f>E10*D$8</f>
        <v>70073.648554846906</v>
      </c>
      <c r="G10" s="127">
        <f>G$13-(W$43-W40)/30.42</f>
        <v>23.997824847550312</v>
      </c>
      <c r="H10" s="127">
        <f>((K10/G10)-1)*100</f>
        <v>0</v>
      </c>
      <c r="I10" s="9">
        <f>C10</f>
        <v>8</v>
      </c>
      <c r="J10" s="126">
        <f>K10*I10*365</f>
        <v>70073.648554846906</v>
      </c>
      <c r="K10" s="127">
        <f>G10+(((J$8-D$8)*E$14)/(C$14-C$9+0.78*C$9)/365)+((I$3*J$8*(C$14-C$9+0.78*C$9)/(I$14-I$9+0.78*I$9)))/(C$14-C$9+0.78*C$9)/365</f>
        <v>23.997824847550312</v>
      </c>
      <c r="L10" s="128"/>
      <c r="M10" s="129">
        <f>K10</f>
        <v>23.997824847550312</v>
      </c>
      <c r="N10" s="130" t="s">
        <v>122</v>
      </c>
      <c r="O10" s="129"/>
      <c r="P10" s="130" t="s">
        <v>122</v>
      </c>
      <c r="Q10" s="129"/>
      <c r="R10" s="124">
        <f>J$8/365/K10</f>
        <v>4.7949551212109576</v>
      </c>
      <c r="S10" s="131">
        <f>I10/R10</f>
        <v>1.6684202036868312</v>
      </c>
      <c r="T10" s="132">
        <f>U48/38.5*W$44</f>
        <v>3.7</v>
      </c>
      <c r="U10" s="131">
        <f>I10/T10</f>
        <v>2.1621621621621618</v>
      </c>
      <c r="V10" s="132">
        <f>W48/38.5*W$44</f>
        <v>4.29</v>
      </c>
      <c r="W10" s="131">
        <f>I10/V10</f>
        <v>1.8648018648018647</v>
      </c>
    </row>
    <row r="11" spans="1:1024" ht="14.1" customHeight="1" x14ac:dyDescent="0.25">
      <c r="A11" s="122" t="s">
        <v>125</v>
      </c>
      <c r="B11" s="123" t="s">
        <v>126</v>
      </c>
      <c r="C11" s="9">
        <v>33</v>
      </c>
      <c r="D11" s="124">
        <f>D$8/365/G11</f>
        <v>2.8644385770240217</v>
      </c>
      <c r="E11" s="125">
        <f>C11/D11</f>
        <v>11.520582170864701</v>
      </c>
      <c r="F11" s="126">
        <f>E11*D$8</f>
        <v>483864.45117631747</v>
      </c>
      <c r="G11" s="127">
        <f>G$13-(W$43-W41)/30.42</f>
        <v>40.171394867274174</v>
      </c>
      <c r="H11" s="127">
        <f>((K11/G11)-1)*100</f>
        <v>0</v>
      </c>
      <c r="I11" s="9">
        <f>C11</f>
        <v>33</v>
      </c>
      <c r="J11" s="126">
        <f>K11*I11*365</f>
        <v>483864.45117631741</v>
      </c>
      <c r="K11" s="127">
        <f>G11+(((J$8-D$8)*E$14)/(C$14-C$9+0.78*C$9)/365)+((I$3*J$8*(C$14-C$9+0.78*C$9)/(I$14-I$9+0.78*I$9)))/(C$14-C$9+0.78*C$9)/365</f>
        <v>40.171394867274174</v>
      </c>
      <c r="L11" s="128"/>
      <c r="M11" s="129">
        <f>K11</f>
        <v>40.171394867274174</v>
      </c>
      <c r="N11" s="130" t="s">
        <v>122</v>
      </c>
      <c r="O11" s="129"/>
      <c r="P11" s="130" t="s">
        <v>122</v>
      </c>
      <c r="Q11" s="129"/>
      <c r="R11" s="124">
        <f>J$8/365/K11</f>
        <v>2.8644385770240217</v>
      </c>
      <c r="S11" s="131">
        <f>I11/R11</f>
        <v>11.520582170864701</v>
      </c>
      <c r="T11" s="132">
        <f>U49/38.5*W$44</f>
        <v>2.5900000000000003</v>
      </c>
      <c r="U11" s="131">
        <f>I11/T11</f>
        <v>12.74131274131274</v>
      </c>
      <c r="V11" s="132">
        <f>W49/38.5*W$44</f>
        <v>3</v>
      </c>
      <c r="W11" s="131">
        <f>I11/V11</f>
        <v>11</v>
      </c>
    </row>
    <row r="12" spans="1:1024" ht="14.1" customHeight="1" x14ac:dyDescent="0.25">
      <c r="A12" s="122" t="s">
        <v>127</v>
      </c>
      <c r="B12" s="123" t="s">
        <v>128</v>
      </c>
      <c r="C12" s="9">
        <v>36</v>
      </c>
      <c r="D12" s="124">
        <f>D$8/365/G12</f>
        <v>2.0174960552829071</v>
      </c>
      <c r="E12" s="125">
        <f>C12/D12</f>
        <v>17.843901060293192</v>
      </c>
      <c r="F12" s="126">
        <f>E12*D$8</f>
        <v>749443.84453231399</v>
      </c>
      <c r="G12" s="127">
        <f>G$13-(W$43-W42)/30.42</f>
        <v>57.035300192717962</v>
      </c>
      <c r="H12" s="127">
        <f>((K12/G12)-1)*100</f>
        <v>0</v>
      </c>
      <c r="I12" s="9">
        <f>C12</f>
        <v>36</v>
      </c>
      <c r="J12" s="126">
        <f>K12*I12*365</f>
        <v>749443.84453231411</v>
      </c>
      <c r="K12" s="127">
        <f>G12+(((J$8-D$8)*E$14)/(C$14-C$9+0.78*C$9)/365)+((I$3*J$8*(C$14-C$9+0.78*C$9)/(I$14-I$9+0.78*I$9)))/(C$14-C$9+0.78*C$9)/365</f>
        <v>57.035300192717962</v>
      </c>
      <c r="L12" s="128"/>
      <c r="M12" s="129">
        <f>K12</f>
        <v>57.035300192717962</v>
      </c>
      <c r="N12" s="130" t="s">
        <v>122</v>
      </c>
      <c r="O12" s="129"/>
      <c r="P12" s="130" t="s">
        <v>122</v>
      </c>
      <c r="Q12" s="129"/>
      <c r="R12" s="124">
        <f>J$8/365/K12</f>
        <v>2.0174960552829071</v>
      </c>
      <c r="S12" s="131">
        <f>I12/R12</f>
        <v>17.843901060293192</v>
      </c>
      <c r="T12" s="132">
        <f>U50/38.5*W$44</f>
        <v>1.96</v>
      </c>
      <c r="U12" s="131">
        <f>I12/T12</f>
        <v>18.367346938775512</v>
      </c>
      <c r="V12" s="132">
        <f>W50/38.5*W$44</f>
        <v>2.27</v>
      </c>
      <c r="W12" s="131">
        <f>I12/V12</f>
        <v>15.859030837004406</v>
      </c>
    </row>
    <row r="13" spans="1:1024" ht="14.1" customHeight="1" x14ac:dyDescent="0.25">
      <c r="A13" s="122" t="s">
        <v>129</v>
      </c>
      <c r="B13" s="123" t="s">
        <v>130</v>
      </c>
      <c r="C13" s="9">
        <v>21</v>
      </c>
      <c r="D13" s="99">
        <v>1.78135314107489</v>
      </c>
      <c r="E13" s="125">
        <f>C13/D13</f>
        <v>11.788791068865967</v>
      </c>
      <c r="F13" s="126">
        <f>E13*D$8</f>
        <v>495129.22489237064</v>
      </c>
      <c r="G13" s="127">
        <f>D8/D13/365</f>
        <v>64.596115445840908</v>
      </c>
      <c r="H13" s="26"/>
      <c r="I13" s="9">
        <f>C13</f>
        <v>21</v>
      </c>
      <c r="J13" s="126">
        <f>K13*I13*365</f>
        <v>495129.22489237058</v>
      </c>
      <c r="K13" s="127">
        <f>G13+(((J$8-D$8)*E$14)/(C$14-C$9+0.78*C$9)/365)+((I$3*J$8*(C$14-C$9+0.78*C$9)/(I$14-I$9+0.78*I$9)))/(C$14-C$9+0.78*C$9)/365</f>
        <v>64.596115445840908</v>
      </c>
      <c r="L13" s="128"/>
      <c r="M13" s="129">
        <f>K13</f>
        <v>64.596115445840908</v>
      </c>
      <c r="N13" s="130" t="s">
        <v>122</v>
      </c>
      <c r="O13" s="129"/>
      <c r="P13" s="130" t="s">
        <v>122</v>
      </c>
      <c r="Q13" s="129"/>
      <c r="R13" s="124">
        <f>J$8/365/K13</f>
        <v>1.7813531410748902</v>
      </c>
      <c r="S13" s="131">
        <f>I13/R13</f>
        <v>11.788791068865965</v>
      </c>
      <c r="T13" s="132">
        <f>U51/38.5*W$44</f>
        <v>1.76</v>
      </c>
      <c r="U13" s="131">
        <f>I13/T13</f>
        <v>11.931818181818182</v>
      </c>
      <c r="V13" s="132">
        <f>W51/38.5*W$44</f>
        <v>2.0499999999999998</v>
      </c>
      <c r="W13" s="131">
        <f>I13/V13</f>
        <v>10.24390243902439</v>
      </c>
    </row>
    <row r="14" spans="1:1024" s="54" customFormat="1" ht="14.1" customHeight="1" x14ac:dyDescent="0.25">
      <c r="A14" s="117"/>
      <c r="B14" s="133" t="s">
        <v>131</v>
      </c>
      <c r="C14" s="134">
        <f>SUM(C9:C13)</f>
        <v>98</v>
      </c>
      <c r="D14" s="135">
        <f>1/(E14/C14)</f>
        <v>2.2885595989553349</v>
      </c>
      <c r="E14" s="136">
        <f>SUM(E9:E13)</f>
        <v>42.821694503710688</v>
      </c>
      <c r="F14" s="137">
        <f>SUM(F9:F13)</f>
        <v>1798511.1691558489</v>
      </c>
      <c r="G14" s="138" t="s">
        <v>122</v>
      </c>
      <c r="H14" s="138" t="s">
        <v>122</v>
      </c>
      <c r="I14" s="134">
        <f>SUM(I9:I13)</f>
        <v>98</v>
      </c>
      <c r="J14" s="137">
        <f>SUM(J9:J13)</f>
        <v>1798511.1691558489</v>
      </c>
      <c r="K14" s="139">
        <f>(J14-F14)/F14</f>
        <v>0</v>
      </c>
      <c r="L14" s="130"/>
      <c r="M14" s="140" t="s">
        <v>122</v>
      </c>
      <c r="N14" s="130" t="s">
        <v>122</v>
      </c>
      <c r="O14" s="141"/>
      <c r="P14" s="130" t="s">
        <v>122</v>
      </c>
      <c r="Q14" s="141"/>
      <c r="R14" s="142">
        <f>1/(S14/I14)</f>
        <v>2.2885595989553349</v>
      </c>
      <c r="S14" s="136">
        <f>SUM(S9:S13)</f>
        <v>42.821694503710688</v>
      </c>
      <c r="T14" s="142">
        <f>1/(U14/I14)</f>
        <v>2.1680149643432092</v>
      </c>
      <c r="U14" s="136">
        <f>SUM(U9:U13)</f>
        <v>45.202640024068593</v>
      </c>
      <c r="V14" s="142">
        <f>1/(W14/I14)</f>
        <v>2.5149011007651541</v>
      </c>
      <c r="W14" s="136">
        <f>SUM(W9:W13)</f>
        <v>38.967735140830662</v>
      </c>
      <c r="X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50"/>
      <c r="AMG14" s="50"/>
      <c r="AMH14" s="50"/>
      <c r="AMI14" s="50"/>
      <c r="AMJ14" s="51"/>
    </row>
    <row r="15" spans="1:1024" ht="14.1" customHeight="1" x14ac:dyDescent="0.25">
      <c r="A15" s="122" t="s">
        <v>132</v>
      </c>
      <c r="B15" s="343" t="s">
        <v>133</v>
      </c>
      <c r="C15" s="343"/>
      <c r="D15" s="100">
        <v>1</v>
      </c>
      <c r="E15" s="101">
        <v>56000</v>
      </c>
      <c r="F15" s="126">
        <f>D15*E15</f>
        <v>56000</v>
      </c>
      <c r="G15" s="127">
        <f>IF($D$5&gt;0,F15/$D$5,"")</f>
        <v>1.5655577299412915</v>
      </c>
      <c r="H15" s="10">
        <v>0</v>
      </c>
      <c r="I15" s="100">
        <v>1</v>
      </c>
      <c r="J15" s="126">
        <f>(E15+(E15*H15)/100)*I15</f>
        <v>56000</v>
      </c>
      <c r="K15" s="127">
        <f>J15/$H$5</f>
        <v>1.5655577299412915</v>
      </c>
      <c r="L15" s="130"/>
      <c r="M15" s="129">
        <f>K15</f>
        <v>1.5655577299412915</v>
      </c>
      <c r="N15" s="130" t="s">
        <v>122</v>
      </c>
      <c r="O15" s="129"/>
      <c r="P15" s="130" t="s">
        <v>122</v>
      </c>
      <c r="Q15" s="129"/>
      <c r="R15" s="344" t="s">
        <v>134</v>
      </c>
      <c r="S15" s="345">
        <f>S14-E14</f>
        <v>0</v>
      </c>
      <c r="T15" s="344" t="s">
        <v>135</v>
      </c>
      <c r="U15" s="346">
        <f>S14-U14</f>
        <v>-2.3809455203579049</v>
      </c>
      <c r="V15" s="344" t="s">
        <v>136</v>
      </c>
      <c r="W15" s="346">
        <f>S14-W14</f>
        <v>3.8539593628800262</v>
      </c>
    </row>
    <row r="16" spans="1:1024" ht="14.1" customHeight="1" x14ac:dyDescent="0.25">
      <c r="A16" s="122" t="s">
        <v>137</v>
      </c>
      <c r="B16" s="347" t="s">
        <v>138</v>
      </c>
      <c r="C16" s="347"/>
      <c r="D16" s="143"/>
      <c r="E16" s="144"/>
      <c r="F16" s="126">
        <f>'Anlage A3'!X66</f>
        <v>22658.76249999999</v>
      </c>
      <c r="G16" s="127">
        <f>IF($D$5&gt;0,F16/$D$5,"")</f>
        <v>0.63345715683533654</v>
      </c>
      <c r="H16" s="127">
        <f>((J16/F16)-1)*100</f>
        <v>0</v>
      </c>
      <c r="I16" s="144"/>
      <c r="J16" s="126">
        <f>'Anlage A3'!X68</f>
        <v>22658.76249999999</v>
      </c>
      <c r="K16" s="127">
        <f>J16/$H$5</f>
        <v>0.63345715683533654</v>
      </c>
      <c r="L16" s="130"/>
      <c r="M16" s="129">
        <f>K16</f>
        <v>0.63345715683533654</v>
      </c>
      <c r="N16" s="130" t="s">
        <v>122</v>
      </c>
      <c r="O16" s="129"/>
      <c r="P16" s="130" t="s">
        <v>122</v>
      </c>
      <c r="Q16" s="129"/>
      <c r="R16" s="344"/>
      <c r="S16" s="345"/>
      <c r="T16" s="344"/>
      <c r="U16" s="344"/>
      <c r="V16" s="344"/>
      <c r="W16" s="344"/>
    </row>
    <row r="17" spans="1:1024" ht="14.1" customHeight="1" x14ac:dyDescent="0.25">
      <c r="A17" s="122" t="s">
        <v>139</v>
      </c>
      <c r="B17" s="347" t="s">
        <v>140</v>
      </c>
      <c r="C17" s="347"/>
      <c r="D17" s="126">
        <v>14</v>
      </c>
      <c r="E17" s="101">
        <v>48910</v>
      </c>
      <c r="F17" s="127">
        <f>'Anlage A3'!X64/D17*E17</f>
        <v>6987.1428571428569</v>
      </c>
      <c r="G17" s="127">
        <f>IF($D$5&gt;0,F17/$D$5,"")</f>
        <v>0.19533527696793002</v>
      </c>
      <c r="H17" s="127">
        <f>IF(F17=0,"",((J17/F17)-1)*100)</f>
        <v>0</v>
      </c>
      <c r="I17" s="101">
        <f>E17</f>
        <v>48910</v>
      </c>
      <c r="J17" s="126">
        <f>'Anlage A3'!X64/D17*I17</f>
        <v>6987.1428571428569</v>
      </c>
      <c r="K17" s="127">
        <f>J17/$H$5</f>
        <v>0.19533527696793002</v>
      </c>
      <c r="L17" s="130"/>
      <c r="M17" s="129">
        <f>K17</f>
        <v>0.19533527696793002</v>
      </c>
      <c r="N17" s="130"/>
      <c r="O17" s="129"/>
      <c r="P17" s="130" t="s">
        <v>122</v>
      </c>
      <c r="Q17" s="129"/>
      <c r="R17" s="344"/>
      <c r="S17" s="345"/>
      <c r="T17" s="344"/>
      <c r="U17" s="344"/>
      <c r="V17" s="344"/>
      <c r="W17" s="344"/>
    </row>
    <row r="18" spans="1:1024" ht="14.1" customHeight="1" x14ac:dyDescent="0.25">
      <c r="A18" s="122" t="s">
        <v>141</v>
      </c>
      <c r="B18" s="348" t="s">
        <v>142</v>
      </c>
      <c r="C18" s="348"/>
      <c r="D18" s="348"/>
      <c r="E18" s="348"/>
      <c r="F18" s="126">
        <v>0</v>
      </c>
      <c r="G18" s="127">
        <f>IF($D$5&gt;0,F18/$D$5,"")</f>
        <v>0</v>
      </c>
      <c r="H18" s="127">
        <v>0</v>
      </c>
      <c r="I18" s="145"/>
      <c r="J18" s="126">
        <f>F18*H18/100+F18</f>
        <v>0</v>
      </c>
      <c r="K18" s="127">
        <f>J18/$H$5</f>
        <v>0</v>
      </c>
      <c r="L18" s="130"/>
      <c r="M18" s="129">
        <f>K18</f>
        <v>0</v>
      </c>
      <c r="N18" s="130"/>
      <c r="O18" s="129"/>
      <c r="P18" s="130"/>
      <c r="Q18" s="129"/>
      <c r="R18" s="344"/>
      <c r="S18" s="345"/>
      <c r="T18" s="344"/>
      <c r="U18" s="344"/>
      <c r="V18" s="344"/>
      <c r="W18" s="344"/>
    </row>
    <row r="19" spans="1:1024" ht="14.1" customHeight="1" x14ac:dyDescent="0.25">
      <c r="A19" s="122" t="s">
        <v>143</v>
      </c>
      <c r="B19" s="348" t="s">
        <v>144</v>
      </c>
      <c r="C19" s="348"/>
      <c r="D19" s="348"/>
      <c r="E19" s="348"/>
      <c r="F19" s="101">
        <v>1</v>
      </c>
      <c r="G19" s="127">
        <f>IF($D$5&gt;0,F19/$D$5,"")</f>
        <v>2.795638803466592E-5</v>
      </c>
      <c r="H19" s="10">
        <v>0</v>
      </c>
      <c r="I19" s="146"/>
      <c r="J19" s="126">
        <f>F19*H19/100+F19</f>
        <v>1</v>
      </c>
      <c r="K19" s="127">
        <f>J19/$H$5</f>
        <v>2.795638803466592E-5</v>
      </c>
      <c r="L19" s="130"/>
      <c r="M19" s="129">
        <f>K19</f>
        <v>2.795638803466592E-5</v>
      </c>
      <c r="N19" s="130"/>
      <c r="O19" s="129"/>
      <c r="P19" s="130"/>
      <c r="Q19" s="129"/>
      <c r="R19" s="342"/>
      <c r="S19" s="342"/>
      <c r="T19" s="342"/>
      <c r="U19" s="342"/>
      <c r="V19" s="342"/>
      <c r="W19" s="342"/>
    </row>
    <row r="20" spans="1:1024" s="54" customFormat="1" ht="21.75" customHeight="1" x14ac:dyDescent="0.25">
      <c r="A20" s="117" t="s">
        <v>26</v>
      </c>
      <c r="B20" s="349" t="s">
        <v>145</v>
      </c>
      <c r="C20" s="349"/>
      <c r="D20" s="144" t="s">
        <v>146</v>
      </c>
      <c r="E20" s="144" t="s">
        <v>147</v>
      </c>
      <c r="F20" s="147"/>
      <c r="G20" s="147"/>
      <c r="H20" s="147"/>
      <c r="I20" s="144" t="s">
        <v>148</v>
      </c>
      <c r="J20" s="147"/>
      <c r="K20" s="147"/>
      <c r="L20" s="120">
        <v>0.5</v>
      </c>
      <c r="M20" s="121"/>
      <c r="N20" s="120">
        <v>0.5</v>
      </c>
      <c r="O20" s="121"/>
      <c r="P20" s="120">
        <v>0</v>
      </c>
      <c r="Q20" s="121"/>
      <c r="R20" s="350" t="s">
        <v>149</v>
      </c>
      <c r="S20" s="350"/>
      <c r="T20" s="337" t="s">
        <v>150</v>
      </c>
      <c r="U20" s="337"/>
      <c r="V20" s="337" t="s">
        <v>151</v>
      </c>
      <c r="W20" s="337"/>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50"/>
      <c r="AMG20" s="50"/>
      <c r="AMH20" s="50"/>
      <c r="AMI20" s="50"/>
      <c r="AMJ20" s="51"/>
    </row>
    <row r="21" spans="1:1024" ht="14.1" customHeight="1" x14ac:dyDescent="0.25">
      <c r="A21" s="122" t="s">
        <v>152</v>
      </c>
      <c r="B21" s="348" t="s">
        <v>153</v>
      </c>
      <c r="C21" s="348"/>
      <c r="D21" s="102">
        <v>27.2</v>
      </c>
      <c r="E21" s="101">
        <v>50000</v>
      </c>
      <c r="F21" s="127">
        <f>D$3/D21*E21</f>
        <v>183823.52941176473</v>
      </c>
      <c r="G21" s="127">
        <f>IF($D$5&gt;0,F21/$D$5,"")</f>
        <v>5.1390419181371181</v>
      </c>
      <c r="H21" s="10">
        <v>0</v>
      </c>
      <c r="I21" s="102">
        <v>27.2</v>
      </c>
      <c r="J21" s="126">
        <f>$H$3/I21*E21*(100+H21)/100</f>
        <v>183823.52941176473</v>
      </c>
      <c r="K21" s="127">
        <f>J21/$H$5</f>
        <v>5.1390419181371181</v>
      </c>
      <c r="L21" s="130"/>
      <c r="M21" s="129">
        <f>IF($J21&gt;0,$K21*$N$20,"")</f>
        <v>2.569520959068559</v>
      </c>
      <c r="N21" s="130"/>
      <c r="O21" s="129">
        <f>IF($J21&gt;0,$K21*$N$20,"")</f>
        <v>2.569520959068559</v>
      </c>
      <c r="P21" s="130" t="s">
        <v>122</v>
      </c>
      <c r="Q21" s="129"/>
      <c r="R21" s="350"/>
      <c r="S21" s="350"/>
      <c r="T21" s="337"/>
      <c r="U21" s="337"/>
      <c r="V21" s="337"/>
      <c r="W21" s="337"/>
    </row>
    <row r="22" spans="1:1024" ht="14.1" customHeight="1" x14ac:dyDescent="0.25">
      <c r="A22" s="122" t="s">
        <v>154</v>
      </c>
      <c r="B22" s="348" t="s">
        <v>155</v>
      </c>
      <c r="C22" s="348"/>
      <c r="D22" s="102">
        <v>6.3</v>
      </c>
      <c r="E22" s="101">
        <v>33000</v>
      </c>
      <c r="F22" s="127">
        <f>D$3/D22*E22</f>
        <v>523809.52380952385</v>
      </c>
      <c r="G22" s="127">
        <f>IF($D$5&gt;0,F22/$D$5,"")</f>
        <v>14.643822303872627</v>
      </c>
      <c r="H22" s="10">
        <v>0</v>
      </c>
      <c r="I22" s="102">
        <v>6.3</v>
      </c>
      <c r="J22" s="126">
        <f>$H$3/I22*E22*(100+H22)/100</f>
        <v>523809.5238095239</v>
      </c>
      <c r="K22" s="127">
        <f>J22/$H$5</f>
        <v>14.643822303872629</v>
      </c>
      <c r="L22" s="130"/>
      <c r="M22" s="129">
        <f>IF($J22&gt;0,$K22*$N$20,"")</f>
        <v>7.3219111519363143</v>
      </c>
      <c r="N22" s="130"/>
      <c r="O22" s="129">
        <f>IF($J22&gt;0,$K22*$N$20,"")</f>
        <v>7.3219111519363143</v>
      </c>
      <c r="P22" s="130" t="s">
        <v>122</v>
      </c>
      <c r="Q22" s="129"/>
      <c r="R22" s="350"/>
      <c r="S22" s="350"/>
      <c r="T22" s="337"/>
      <c r="U22" s="337"/>
      <c r="V22" s="337"/>
      <c r="W22" s="337"/>
    </row>
    <row r="23" spans="1:1024" ht="14.1" customHeight="1" x14ac:dyDescent="0.25">
      <c r="A23" s="122" t="s">
        <v>156</v>
      </c>
      <c r="B23" s="348" t="s">
        <v>157</v>
      </c>
      <c r="C23" s="348"/>
      <c r="D23" s="102">
        <v>72.5</v>
      </c>
      <c r="E23" s="101">
        <v>35000</v>
      </c>
      <c r="F23" s="127">
        <f>D$3/D23*E23</f>
        <v>48275.862068965522</v>
      </c>
      <c r="G23" s="127">
        <f>IF($D$5&gt;0,F23/$D$5,"")</f>
        <v>1.34961873270801</v>
      </c>
      <c r="H23" s="10">
        <v>0</v>
      </c>
      <c r="I23" s="102">
        <f>D23</f>
        <v>72.5</v>
      </c>
      <c r="J23" s="126">
        <f>$H$3/I23*E23*(100+H23)/100</f>
        <v>48275.862068965522</v>
      </c>
      <c r="K23" s="127">
        <f>J23/$H$5</f>
        <v>1.34961873270801</v>
      </c>
      <c r="L23" s="130"/>
      <c r="M23" s="129">
        <f>IF($J23&gt;0,$K23*$N$20,"")</f>
        <v>0.67480936635400501</v>
      </c>
      <c r="N23" s="130"/>
      <c r="O23" s="129">
        <f>IF($J23&gt;0,$K23*$N$20,"")</f>
        <v>0.67480936635400501</v>
      </c>
      <c r="P23" s="130" t="s">
        <v>122</v>
      </c>
      <c r="Q23" s="129"/>
      <c r="R23" s="350"/>
      <c r="S23" s="350"/>
      <c r="T23" s="337"/>
      <c r="U23" s="337"/>
      <c r="V23" s="337"/>
      <c r="W23" s="337"/>
    </row>
    <row r="24" spans="1:1024" ht="14.1" customHeight="1" x14ac:dyDescent="0.25">
      <c r="A24" s="122" t="s">
        <v>158</v>
      </c>
      <c r="B24" s="348" t="s">
        <v>159</v>
      </c>
      <c r="C24" s="348"/>
      <c r="D24" s="101">
        <v>142.44999999999999</v>
      </c>
      <c r="E24" s="101">
        <v>56980</v>
      </c>
      <c r="F24" s="127">
        <f>D$3/D24*E24</f>
        <v>40000.000000000007</v>
      </c>
      <c r="G24" s="127">
        <f>IF($D$5&gt;0,F24/$D$5,"")</f>
        <v>1.118255521386637</v>
      </c>
      <c r="H24" s="10">
        <v>0</v>
      </c>
      <c r="I24" s="102">
        <f>D24</f>
        <v>142.44999999999999</v>
      </c>
      <c r="J24" s="126">
        <f>$H$3/I24*E24*(100+H24)/100</f>
        <v>40000.000000000007</v>
      </c>
      <c r="K24" s="127">
        <f>J24/$H$5</f>
        <v>1.118255521386637</v>
      </c>
      <c r="L24" s="130"/>
      <c r="M24" s="129">
        <f>IF($J24&gt;0,$K24*$N$20,"")</f>
        <v>0.55912776069331849</v>
      </c>
      <c r="N24" s="130"/>
      <c r="O24" s="129">
        <f>IF($J24&gt;0,$K24*$N$20,"")</f>
        <v>0.55912776069331849</v>
      </c>
      <c r="P24" s="130" t="s">
        <v>122</v>
      </c>
      <c r="Q24" s="129"/>
      <c r="R24" s="350"/>
      <c r="S24" s="350"/>
      <c r="T24" s="337" t="s">
        <v>113</v>
      </c>
      <c r="U24" s="337"/>
      <c r="V24" s="337" t="s">
        <v>118</v>
      </c>
      <c r="W24" s="337"/>
    </row>
    <row r="25" spans="1:1024" s="54" customFormat="1" ht="14.1" customHeight="1" x14ac:dyDescent="0.25">
      <c r="A25" s="117" t="s">
        <v>160</v>
      </c>
      <c r="B25" s="338" t="s">
        <v>161</v>
      </c>
      <c r="C25" s="338"/>
      <c r="D25" s="338"/>
      <c r="E25" s="338"/>
      <c r="F25" s="148">
        <f>SUM(F21:F24)</f>
        <v>795908.91529025417</v>
      </c>
      <c r="G25" s="148">
        <f>SUM(G21:G24)</f>
        <v>22.250738476104392</v>
      </c>
      <c r="H25" s="148" t="s">
        <v>162</v>
      </c>
      <c r="I25" s="351"/>
      <c r="J25" s="148">
        <f>SUM(J21:J24)</f>
        <v>795908.91529025417</v>
      </c>
      <c r="K25" s="148">
        <f>SUM(K21:K24)</f>
        <v>22.250738476104392</v>
      </c>
      <c r="L25" s="130"/>
      <c r="M25" s="141">
        <f>SUM(M21:M24)</f>
        <v>11.125369238052196</v>
      </c>
      <c r="N25" s="130"/>
      <c r="O25" s="141">
        <f>SUM(O21:O24)</f>
        <v>11.125369238052196</v>
      </c>
      <c r="P25" s="130"/>
      <c r="Q25" s="141"/>
      <c r="R25" s="350"/>
      <c r="S25" s="350"/>
      <c r="T25" s="337"/>
      <c r="U25" s="337"/>
      <c r="V25" s="337"/>
      <c r="W25" s="337"/>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50"/>
      <c r="AMG25" s="50"/>
      <c r="AMH25" s="50"/>
      <c r="AMI25" s="50"/>
      <c r="AMJ25" s="51"/>
    </row>
    <row r="26" spans="1:1024" s="54" customFormat="1" ht="14.1" customHeight="1" x14ac:dyDescent="0.25">
      <c r="A26" s="117" t="s">
        <v>67</v>
      </c>
      <c r="B26" s="338" t="s">
        <v>163</v>
      </c>
      <c r="C26" s="338"/>
      <c r="D26" s="338"/>
      <c r="E26" s="338"/>
      <c r="F26" s="147"/>
      <c r="G26" s="118"/>
      <c r="H26" s="118"/>
      <c r="I26" s="351"/>
      <c r="J26" s="147"/>
      <c r="K26" s="118"/>
      <c r="L26" s="120">
        <v>0.5</v>
      </c>
      <c r="M26" s="121"/>
      <c r="N26" s="120">
        <v>0.5</v>
      </c>
      <c r="O26" s="121"/>
      <c r="P26" s="120">
        <v>0</v>
      </c>
      <c r="Q26" s="121"/>
      <c r="R26" s="350"/>
      <c r="S26" s="350"/>
      <c r="T26" s="352">
        <f>V47/38.5*W$44</f>
        <v>5.55</v>
      </c>
      <c r="U26" s="352"/>
      <c r="V26" s="353">
        <f>I9/T26</f>
        <v>0</v>
      </c>
      <c r="W26" s="35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50"/>
      <c r="AMG26" s="50"/>
      <c r="AMH26" s="50"/>
      <c r="AMI26" s="50"/>
      <c r="AMJ26" s="51"/>
    </row>
    <row r="27" spans="1:1024" ht="14.1" customHeight="1" x14ac:dyDescent="0.25">
      <c r="A27" s="122" t="s">
        <v>164</v>
      </c>
      <c r="B27" s="348" t="s">
        <v>165</v>
      </c>
      <c r="C27" s="348"/>
      <c r="D27" s="348"/>
      <c r="E27" s="348"/>
      <c r="F27" s="10">
        <v>12000</v>
      </c>
      <c r="G27" s="127">
        <f t="shared" ref="G27:G32" si="0">IF($D$5&gt;0,F27/$D$5,"")</f>
        <v>0.33547665641599106</v>
      </c>
      <c r="H27" s="10">
        <v>0</v>
      </c>
      <c r="I27" s="351"/>
      <c r="J27" s="126">
        <f t="shared" ref="J27:J32" si="1">(G27*H27/100+G27)*$H$5</f>
        <v>12000</v>
      </c>
      <c r="K27" s="127">
        <f t="shared" ref="K27:K32" si="2">J27/$H$5</f>
        <v>0.33547665641599106</v>
      </c>
      <c r="L27" s="130"/>
      <c r="M27" s="129">
        <f t="shared" ref="M27:M32" si="3">IF($J27&gt;0,$K27*$N$20,"")</f>
        <v>0.16773832820799553</v>
      </c>
      <c r="N27" s="130"/>
      <c r="O27" s="129">
        <f t="shared" ref="O27:O32" si="4">IF($J27&gt;0,$K27*$N$20,"")</f>
        <v>0.16773832820799553</v>
      </c>
      <c r="P27" s="130" t="s">
        <v>122</v>
      </c>
      <c r="Q27" s="129"/>
      <c r="R27" s="350"/>
      <c r="S27" s="350"/>
      <c r="T27" s="352">
        <f>V48/38.5*W$44</f>
        <v>3.98</v>
      </c>
      <c r="U27" s="352"/>
      <c r="V27" s="353">
        <f>I10/T27</f>
        <v>2.0100502512562812</v>
      </c>
      <c r="W27" s="353"/>
    </row>
    <row r="28" spans="1:1024" ht="14.1" customHeight="1" x14ac:dyDescent="0.25">
      <c r="A28" s="122" t="s">
        <v>166</v>
      </c>
      <c r="B28" s="348" t="s">
        <v>167</v>
      </c>
      <c r="C28" s="348"/>
      <c r="D28" s="348"/>
      <c r="E28" s="348"/>
      <c r="F28" s="10">
        <v>18000</v>
      </c>
      <c r="G28" s="127">
        <f t="shared" si="0"/>
        <v>0.50321498462398662</v>
      </c>
      <c r="H28" s="10">
        <v>0</v>
      </c>
      <c r="I28" s="351"/>
      <c r="J28" s="126">
        <f t="shared" si="1"/>
        <v>18000</v>
      </c>
      <c r="K28" s="127">
        <f t="shared" si="2"/>
        <v>0.50321498462398662</v>
      </c>
      <c r="L28" s="130"/>
      <c r="M28" s="129">
        <f t="shared" si="3"/>
        <v>0.25160749231199331</v>
      </c>
      <c r="N28" s="130"/>
      <c r="O28" s="129">
        <f t="shared" si="4"/>
        <v>0.25160749231199331</v>
      </c>
      <c r="P28" s="130" t="s">
        <v>122</v>
      </c>
      <c r="Q28" s="129"/>
      <c r="R28" s="350"/>
      <c r="S28" s="350"/>
      <c r="T28" s="352">
        <f>V49/38.5*W$44</f>
        <v>2.78</v>
      </c>
      <c r="U28" s="352"/>
      <c r="V28" s="353">
        <f>I11/T28</f>
        <v>11.870503597122303</v>
      </c>
      <c r="W28" s="353"/>
    </row>
    <row r="29" spans="1:1024" ht="14.1" customHeight="1" x14ac:dyDescent="0.25">
      <c r="A29" s="122" t="s">
        <v>168</v>
      </c>
      <c r="B29" s="348" t="s">
        <v>169</v>
      </c>
      <c r="C29" s="348"/>
      <c r="D29" s="348"/>
      <c r="E29" s="348"/>
      <c r="F29" s="10">
        <v>75000</v>
      </c>
      <c r="G29" s="127">
        <f t="shared" si="0"/>
        <v>2.0967291025999439</v>
      </c>
      <c r="H29" s="10">
        <v>0</v>
      </c>
      <c r="I29" s="351"/>
      <c r="J29" s="126">
        <f t="shared" si="1"/>
        <v>75000</v>
      </c>
      <c r="K29" s="127">
        <f t="shared" si="2"/>
        <v>2.0967291025999439</v>
      </c>
      <c r="L29" s="130"/>
      <c r="M29" s="129">
        <f t="shared" si="3"/>
        <v>1.048364551299972</v>
      </c>
      <c r="N29" s="130"/>
      <c r="O29" s="129">
        <f t="shared" si="4"/>
        <v>1.048364551299972</v>
      </c>
      <c r="P29" s="130" t="s">
        <v>122</v>
      </c>
      <c r="Q29" s="129"/>
      <c r="R29" s="350"/>
      <c r="S29" s="350"/>
      <c r="T29" s="352">
        <f>V50/38.5*W$44</f>
        <v>2.1</v>
      </c>
      <c r="U29" s="352"/>
      <c r="V29" s="353">
        <f>I12/T29</f>
        <v>17.142857142857142</v>
      </c>
      <c r="W29" s="353"/>
    </row>
    <row r="30" spans="1:1024" ht="14.1" customHeight="1" x14ac:dyDescent="0.25">
      <c r="A30" s="122" t="s">
        <v>170</v>
      </c>
      <c r="B30" s="348" t="s">
        <v>171</v>
      </c>
      <c r="C30" s="348"/>
      <c r="D30" s="348"/>
      <c r="E30" s="348"/>
      <c r="F30" s="10">
        <v>140000</v>
      </c>
      <c r="G30" s="127">
        <f t="shared" si="0"/>
        <v>3.9138943248532287</v>
      </c>
      <c r="H30" s="10">
        <v>0</v>
      </c>
      <c r="I30" s="351"/>
      <c r="J30" s="126">
        <f t="shared" si="1"/>
        <v>140000</v>
      </c>
      <c r="K30" s="127">
        <f t="shared" si="2"/>
        <v>3.9138943248532287</v>
      </c>
      <c r="L30" s="130"/>
      <c r="M30" s="129">
        <f t="shared" si="3"/>
        <v>1.9569471624266144</v>
      </c>
      <c r="N30" s="130"/>
      <c r="O30" s="129">
        <f t="shared" si="4"/>
        <v>1.9569471624266144</v>
      </c>
      <c r="P30" s="130" t="s">
        <v>122</v>
      </c>
      <c r="Q30" s="129"/>
      <c r="R30" s="350"/>
      <c r="S30" s="350"/>
      <c r="T30" s="352">
        <f>V51/38.5*W$44</f>
        <v>1.9</v>
      </c>
      <c r="U30" s="352"/>
      <c r="V30" s="353">
        <f>I13/T30</f>
        <v>11.052631578947368</v>
      </c>
      <c r="W30" s="353"/>
    </row>
    <row r="31" spans="1:1024" ht="14.1" customHeight="1" x14ac:dyDescent="0.25">
      <c r="A31" s="122" t="s">
        <v>172</v>
      </c>
      <c r="B31" s="348" t="s">
        <v>173</v>
      </c>
      <c r="C31" s="348"/>
      <c r="D31" s="348"/>
      <c r="E31" s="348"/>
      <c r="F31" s="10">
        <v>60000</v>
      </c>
      <c r="G31" s="127">
        <f t="shared" si="0"/>
        <v>1.6773832820799552</v>
      </c>
      <c r="H31" s="10">
        <v>0</v>
      </c>
      <c r="I31" s="351"/>
      <c r="J31" s="126">
        <f t="shared" si="1"/>
        <v>60000</v>
      </c>
      <c r="K31" s="127">
        <f t="shared" si="2"/>
        <v>1.6773832820799552</v>
      </c>
      <c r="L31" s="130"/>
      <c r="M31" s="129">
        <f t="shared" si="3"/>
        <v>0.83869164103997762</v>
      </c>
      <c r="N31" s="130"/>
      <c r="O31" s="129">
        <f t="shared" si="4"/>
        <v>0.83869164103997762</v>
      </c>
      <c r="P31" s="130" t="s">
        <v>122</v>
      </c>
      <c r="Q31" s="129"/>
      <c r="R31" s="350"/>
      <c r="S31" s="350"/>
      <c r="T31" s="354">
        <f>1/(V31/I14)</f>
        <v>2.329116381050699</v>
      </c>
      <c r="U31" s="354"/>
      <c r="V31" s="345">
        <f>SUM(V26:V30)</f>
        <v>42.076042570183098</v>
      </c>
      <c r="W31" s="345"/>
    </row>
    <row r="32" spans="1:1024" ht="14.1" customHeight="1" x14ac:dyDescent="0.25">
      <c r="A32" s="122" t="s">
        <v>174</v>
      </c>
      <c r="B32" s="348" t="s">
        <v>175</v>
      </c>
      <c r="C32" s="348"/>
      <c r="D32" s="348"/>
      <c r="E32" s="348"/>
      <c r="F32" s="10">
        <v>65000</v>
      </c>
      <c r="G32" s="127">
        <f t="shared" si="0"/>
        <v>1.8171652222532848</v>
      </c>
      <c r="H32" s="10">
        <v>0</v>
      </c>
      <c r="I32" s="351"/>
      <c r="J32" s="126">
        <f t="shared" si="1"/>
        <v>65000</v>
      </c>
      <c r="K32" s="127">
        <f t="shared" si="2"/>
        <v>1.8171652222532848</v>
      </c>
      <c r="L32" s="130"/>
      <c r="M32" s="129">
        <f t="shared" si="3"/>
        <v>0.9085826111266424</v>
      </c>
      <c r="N32" s="130"/>
      <c r="O32" s="129">
        <f t="shared" si="4"/>
        <v>0.9085826111266424</v>
      </c>
      <c r="P32" s="130" t="s">
        <v>122</v>
      </c>
      <c r="Q32" s="129"/>
      <c r="R32" s="350"/>
      <c r="S32" s="350"/>
      <c r="T32" s="355"/>
      <c r="U32" s="355"/>
      <c r="V32" s="356" t="s">
        <v>176</v>
      </c>
      <c r="W32" s="357">
        <f>S14-V31</f>
        <v>0.74565193352758996</v>
      </c>
    </row>
    <row r="33" spans="1:1024" s="54" customFormat="1" ht="14.1" customHeight="1" x14ac:dyDescent="0.25">
      <c r="A33" s="117" t="s">
        <v>177</v>
      </c>
      <c r="B33" s="338" t="s">
        <v>178</v>
      </c>
      <c r="C33" s="338"/>
      <c r="D33" s="338"/>
      <c r="E33" s="338"/>
      <c r="F33" s="148">
        <f>SUM(F27:F32)</f>
        <v>370000</v>
      </c>
      <c r="G33" s="148">
        <f>SUM(G27:G32)</f>
        <v>10.343863572826391</v>
      </c>
      <c r="H33" s="148"/>
      <c r="I33" s="351"/>
      <c r="J33" s="148">
        <f>SUM(J27:J32)</f>
        <v>370000</v>
      </c>
      <c r="K33" s="148">
        <f>SUM(K27:K32)</f>
        <v>10.343863572826391</v>
      </c>
      <c r="L33" s="130"/>
      <c r="M33" s="141">
        <f>SUM(M27:M32)</f>
        <v>5.1719317864131957</v>
      </c>
      <c r="N33" s="130"/>
      <c r="O33" s="141">
        <f>SUM(O27:O32)</f>
        <v>5.1719317864131957</v>
      </c>
      <c r="P33" s="130" t="s">
        <v>122</v>
      </c>
      <c r="Q33" s="141"/>
      <c r="R33" s="350"/>
      <c r="S33" s="350"/>
      <c r="T33" s="355"/>
      <c r="U33" s="355"/>
      <c r="V33" s="356"/>
      <c r="W33" s="357"/>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50"/>
      <c r="AMG33" s="50"/>
      <c r="AMH33" s="50"/>
      <c r="AMI33" s="50"/>
      <c r="AMJ33" s="51"/>
    </row>
    <row r="34" spans="1:1024" ht="14.1" customHeight="1" x14ac:dyDescent="0.25">
      <c r="A34" s="122" t="s">
        <v>37</v>
      </c>
      <c r="B34" s="348" t="s">
        <v>179</v>
      </c>
      <c r="C34" s="348"/>
      <c r="D34" s="348"/>
      <c r="E34" s="348"/>
      <c r="F34" s="10">
        <v>1</v>
      </c>
      <c r="G34" s="127">
        <f>IF($D$5&gt;0,F34/$D$5,"")</f>
        <v>2.795638803466592E-5</v>
      </c>
      <c r="H34" s="10">
        <v>0</v>
      </c>
      <c r="I34" s="351"/>
      <c r="J34" s="126">
        <f>(G34*H34/100+G34)*$H$5</f>
        <v>1</v>
      </c>
      <c r="K34" s="127">
        <f>J34/$H$5</f>
        <v>2.795638803466592E-5</v>
      </c>
      <c r="L34" s="120">
        <v>0.5</v>
      </c>
      <c r="M34" s="129">
        <f>IF($J34&gt;0,$K34*$N$20,"")</f>
        <v>1.397819401733296E-5</v>
      </c>
      <c r="N34" s="120">
        <v>0.5</v>
      </c>
      <c r="O34" s="129">
        <f>IF($J34&gt;0,$K34*$N$20,"")</f>
        <v>1.397819401733296E-5</v>
      </c>
      <c r="P34" s="130" t="s">
        <v>122</v>
      </c>
      <c r="Q34" s="129"/>
      <c r="R34" s="350"/>
      <c r="S34" s="350"/>
      <c r="T34" s="355"/>
      <c r="U34" s="355"/>
      <c r="V34" s="356"/>
      <c r="W34" s="357"/>
    </row>
    <row r="35" spans="1:1024" s="54" customFormat="1" ht="14.1" customHeight="1" x14ac:dyDescent="0.25">
      <c r="A35" s="122" t="s">
        <v>49</v>
      </c>
      <c r="B35" s="348" t="s">
        <v>180</v>
      </c>
      <c r="C35" s="348"/>
      <c r="D35" s="348"/>
      <c r="E35" s="348"/>
      <c r="F35" s="10">
        <v>175000</v>
      </c>
      <c r="G35" s="127">
        <f>IF($D$5&gt;0,F35/$D$5,"")</f>
        <v>4.8923679060665366</v>
      </c>
      <c r="H35" s="10">
        <v>0</v>
      </c>
      <c r="I35" s="351"/>
      <c r="J35" s="126">
        <f>(G35*H35/100+G35)*$H$5</f>
        <v>175000</v>
      </c>
      <c r="K35" s="148">
        <f>J35/$H$5</f>
        <v>4.8923679060665366</v>
      </c>
      <c r="L35" s="120">
        <v>0</v>
      </c>
      <c r="M35" s="149"/>
      <c r="N35" s="120">
        <v>0</v>
      </c>
      <c r="O35" s="129"/>
      <c r="P35" s="150">
        <v>1</v>
      </c>
      <c r="Q35" s="127">
        <f>K35</f>
        <v>4.8923679060665366</v>
      </c>
      <c r="R35" s="350"/>
      <c r="S35" s="350"/>
      <c r="T35" s="358" t="s">
        <v>181</v>
      </c>
      <c r="U35" s="358"/>
      <c r="V35" s="358"/>
      <c r="W35" s="359">
        <f>1/S14*(V31/2)</f>
        <v>0.49129352607166238</v>
      </c>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50"/>
      <c r="AMG35" s="50"/>
      <c r="AMH35" s="50"/>
      <c r="AMI35" s="50"/>
      <c r="AMJ35" s="51"/>
    </row>
    <row r="36" spans="1:1024" s="54" customFormat="1" ht="14.1" customHeight="1" x14ac:dyDescent="0.25">
      <c r="A36" s="117" t="s">
        <v>182</v>
      </c>
      <c r="B36" s="338" t="s">
        <v>183</v>
      </c>
      <c r="C36" s="338"/>
      <c r="D36" s="338"/>
      <c r="E36" s="338"/>
      <c r="F36" s="151">
        <f>F14+F15+F16+F17+F18+F19+F25+F33+F34+F35</f>
        <v>3225067.9898032462</v>
      </c>
      <c r="G36" s="148"/>
      <c r="H36" s="148"/>
      <c r="I36" s="351"/>
      <c r="J36" s="151">
        <f>J14+J15+J16+J17+J18+J19+J25+J33+J34+J35</f>
        <v>3225067.9898032462</v>
      </c>
      <c r="K36" s="152">
        <f>(J36-F36)/F36</f>
        <v>0</v>
      </c>
      <c r="L36" s="120"/>
      <c r="M36" s="153"/>
      <c r="N36" s="120"/>
      <c r="O36" s="141"/>
      <c r="P36" s="120"/>
      <c r="Q36" s="141"/>
      <c r="R36" s="350"/>
      <c r="S36" s="350"/>
      <c r="T36" s="358"/>
      <c r="U36" s="358"/>
      <c r="V36" s="358"/>
      <c r="W36" s="359"/>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50"/>
      <c r="AMG36" s="50"/>
      <c r="AMH36" s="50"/>
      <c r="AMI36" s="50"/>
      <c r="AMJ36" s="51"/>
    </row>
    <row r="37" spans="1:1024" s="54" customFormat="1" ht="19.95" customHeight="1" x14ac:dyDescent="0.25">
      <c r="A37" s="360" t="s">
        <v>184</v>
      </c>
      <c r="B37" s="361" t="s">
        <v>185</v>
      </c>
      <c r="C37" s="362" t="s">
        <v>186</v>
      </c>
      <c r="D37" s="362" t="s">
        <v>187</v>
      </c>
      <c r="E37" s="362" t="s">
        <v>188</v>
      </c>
      <c r="F37" s="363" t="s">
        <v>189</v>
      </c>
      <c r="G37" s="364" t="s">
        <v>190</v>
      </c>
      <c r="H37" s="365" t="s">
        <v>191</v>
      </c>
      <c r="I37" s="365"/>
      <c r="J37" s="366" t="s">
        <v>192</v>
      </c>
      <c r="K37" s="367" t="s">
        <v>116</v>
      </c>
      <c r="L37" s="368" t="s">
        <v>189</v>
      </c>
      <c r="M37" s="369" t="s">
        <v>116</v>
      </c>
      <c r="N37" s="368" t="s">
        <v>189</v>
      </c>
      <c r="O37" s="369" t="s">
        <v>116</v>
      </c>
      <c r="P37" s="368" t="s">
        <v>189</v>
      </c>
      <c r="Q37" s="369" t="s">
        <v>116</v>
      </c>
      <c r="R37" s="370" t="s">
        <v>193</v>
      </c>
      <c r="S37" s="370"/>
      <c r="T37" s="371" t="s">
        <v>194</v>
      </c>
      <c r="U37" s="371"/>
      <c r="V37" s="371"/>
      <c r="W37" s="372" t="s">
        <v>195</v>
      </c>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50"/>
      <c r="AMG37" s="50"/>
      <c r="AMH37" s="50"/>
      <c r="AMI37" s="50"/>
      <c r="AMJ37" s="51"/>
    </row>
    <row r="38" spans="1:1024" s="103" customFormat="1" ht="19.95" customHeight="1" x14ac:dyDescent="0.25">
      <c r="A38" s="360"/>
      <c r="B38" s="361"/>
      <c r="C38" s="362"/>
      <c r="D38" s="362"/>
      <c r="E38" s="362"/>
      <c r="F38" s="363"/>
      <c r="G38" s="363"/>
      <c r="H38" s="154" t="s">
        <v>196</v>
      </c>
      <c r="I38" s="155" t="s">
        <v>197</v>
      </c>
      <c r="J38" s="366"/>
      <c r="K38" s="366"/>
      <c r="L38" s="366"/>
      <c r="M38" s="366"/>
      <c r="N38" s="368" t="s">
        <v>189</v>
      </c>
      <c r="O38" s="369" t="s">
        <v>116</v>
      </c>
      <c r="P38" s="368" t="s">
        <v>189</v>
      </c>
      <c r="Q38" s="369" t="s">
        <v>116</v>
      </c>
      <c r="R38" s="370"/>
      <c r="S38" s="370"/>
      <c r="T38" s="154" t="s">
        <v>196</v>
      </c>
      <c r="U38" s="155" t="s">
        <v>197</v>
      </c>
      <c r="V38" s="156" t="s">
        <v>198</v>
      </c>
      <c r="W38" s="372"/>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50"/>
      <c r="AMG38" s="50"/>
      <c r="AMH38" s="50"/>
      <c r="AMI38" s="50"/>
      <c r="AMJ38" s="51"/>
    </row>
    <row r="39" spans="1:1024" ht="14.1" customHeight="1" x14ac:dyDescent="0.25">
      <c r="A39" s="157" t="s">
        <v>199</v>
      </c>
      <c r="B39" s="123" t="s">
        <v>121</v>
      </c>
      <c r="C39" s="158">
        <f>G39-D39-E39</f>
        <v>33.297824016866997</v>
      </c>
      <c r="D39" s="158">
        <f>IF($D$5&gt;0,0.5*(G25+G33+G34),"")</f>
        <v>16.297315002659406</v>
      </c>
      <c r="E39" s="159">
        <f>G35</f>
        <v>4.8923679060665366</v>
      </c>
      <c r="F39" s="127">
        <f>C9*G39*30.42</f>
        <v>0</v>
      </c>
      <c r="G39" s="127">
        <f>IF($D$5&gt;0,G9+G$25+G$33+G$34+G$35+G$15+G16+G17+G19,"")+(F18/D5*0.78)</f>
        <v>54.487506925592946</v>
      </c>
      <c r="H39" s="127">
        <f>(G9+G$15+G$16+G$17+G$19+((G$25+G$33+G$34)/2))-(W39/30.42)+(F18/D5*0.78)</f>
        <v>29.188685292343671</v>
      </c>
      <c r="I39" s="160">
        <f>M39-(W39/30.42)</f>
        <v>29.188685292343663</v>
      </c>
      <c r="J39" s="127">
        <f>I9*K39*30.42</f>
        <v>0</v>
      </c>
      <c r="K39" s="127">
        <f>IF($H$5&gt;0,K9+K$25+K$33+K$34+K$35+K$15+K16+K17+K19+(0.78*K18),"")</f>
        <v>54.487506925592946</v>
      </c>
      <c r="L39" s="127">
        <f>I9*M39*30.42</f>
        <v>0</v>
      </c>
      <c r="M39" s="160">
        <f>IF($H$5&gt;0,M9+M$25+M$33+M$34+M$35+M$15+M16+M17+M19+(0.78*M18),"")</f>
        <v>33.297824016867004</v>
      </c>
      <c r="N39" s="127">
        <f>I9*O39*30.42</f>
        <v>0</v>
      </c>
      <c r="O39" s="160">
        <f>IF($H$5&gt;0,O$25+O$33+O$34,"")</f>
        <v>16.297315002659406</v>
      </c>
      <c r="P39" s="127">
        <f>I9*Q39*30.42</f>
        <v>0</v>
      </c>
      <c r="Q39" s="160">
        <f>K35</f>
        <v>4.8923679060665366</v>
      </c>
      <c r="R39" s="161">
        <f>I9*G39*30.42</f>
        <v>0</v>
      </c>
      <c r="S39" s="373" t="s">
        <v>200</v>
      </c>
      <c r="T39" s="127">
        <f>(D39+E39+H39)*30.42</f>
        <v>1532.5099606765377</v>
      </c>
      <c r="U39" s="127">
        <f>(I39+O39+Q39)*30.42</f>
        <v>1532.5099606765375</v>
      </c>
      <c r="V39" s="162">
        <f>(U39-T39)/T39</f>
        <v>-1.4836684998957938E-16</v>
      </c>
      <c r="W39" s="163">
        <v>125</v>
      </c>
    </row>
    <row r="40" spans="1:1024" ht="14.1" customHeight="1" x14ac:dyDescent="0.25">
      <c r="A40" s="157" t="s">
        <v>201</v>
      </c>
      <c r="B40" s="123" t="s">
        <v>124</v>
      </c>
      <c r="C40" s="127">
        <f>IF($D$5&gt;0,G10+0.5*(G$25+G$33+G$34)+G$15+G$16+G$17+G$18+G$19,"")</f>
        <v>42.689517970342308</v>
      </c>
      <c r="D40" s="158">
        <f>D39</f>
        <v>16.297315002659406</v>
      </c>
      <c r="E40" s="159">
        <f>G35</f>
        <v>4.8923679060665366</v>
      </c>
      <c r="F40" s="127">
        <f>C10*G40*30.42</f>
        <v>15545.642325930052</v>
      </c>
      <c r="G40" s="127">
        <f>IF($D$5&gt;0,G10+G$25+G$33+G$34+G$35+G$15+G$16+G$17+G$19,"")+(F$18/D$5)</f>
        <v>63.879200879068257</v>
      </c>
      <c r="H40" s="127">
        <f>(G10+G$15+G$16+G$17+G$19+((G$25+G$33+G$34)/2))-(W40/30.42)+(F$18/D$5)</f>
        <v>17.377223427278537</v>
      </c>
      <c r="I40" s="160">
        <f>M40-(W40/30.42)</f>
        <v>17.377223427278537</v>
      </c>
      <c r="J40" s="127">
        <f>I10*K40*30.42</f>
        <v>15545.642325930052</v>
      </c>
      <c r="K40" s="127">
        <f>IF($H$5&gt;0,K10+K$25+K$33+K$34+K$35+K$15+K$16+K$17+K$18+K$19,"")</f>
        <v>63.879200879068257</v>
      </c>
      <c r="L40" s="127">
        <f>I10*M40*30.42</f>
        <v>10388.921093262505</v>
      </c>
      <c r="M40" s="160">
        <f>IF($H$5&gt;0,M10+M$25+M$33+M$34+M$35+M$15+M$16+M$17+M$18+M$19,"")</f>
        <v>42.689517970342308</v>
      </c>
      <c r="N40" s="127">
        <f>I10*O40*30.42</f>
        <v>3966.1145790471933</v>
      </c>
      <c r="O40" s="160">
        <f>IF($H$5&gt;0,O$25+O$33+O$34,"")</f>
        <v>16.297315002659406</v>
      </c>
      <c r="P40" s="127">
        <f>I10*Q40*30.42</f>
        <v>1190.6066536203525</v>
      </c>
      <c r="Q40" s="160">
        <f>K35</f>
        <v>4.8923679060665366</v>
      </c>
      <c r="R40" s="161">
        <f>I10*G40*30.42</f>
        <v>15545.642325930052</v>
      </c>
      <c r="S40" s="373"/>
      <c r="T40" s="127">
        <f>(D40+E40+H40)*30.42</f>
        <v>1173.2052907412562</v>
      </c>
      <c r="U40" s="127">
        <f>(I40+O40+Q40)*30.42</f>
        <v>1173.2052907412562</v>
      </c>
      <c r="V40" s="162">
        <f>(U40-T40)/T40</f>
        <v>0</v>
      </c>
      <c r="W40" s="163">
        <v>770</v>
      </c>
    </row>
    <row r="41" spans="1:1024" ht="14.1" customHeight="1" x14ac:dyDescent="0.25">
      <c r="A41" s="157" t="s">
        <v>202</v>
      </c>
      <c r="B41" s="123" t="s">
        <v>126</v>
      </c>
      <c r="C41" s="127">
        <f>IF($D$5&gt;0,G11+0.5*(G$25+G$33+G$34)+G$15+G$16+G$17+G$18+G$19,"")</f>
        <v>58.863087990066163</v>
      </c>
      <c r="D41" s="132">
        <f>D39</f>
        <v>16.297315002659406</v>
      </c>
      <c r="E41" s="159">
        <f>G35</f>
        <v>4.8923679060665366</v>
      </c>
      <c r="F41" s="127">
        <f>C11*G41*30.42</f>
        <v>80361.774594461458</v>
      </c>
      <c r="G41" s="127">
        <f>IF($D$5&gt;0,G11+G$25+G$33+G$34+G$35+G$15+G$16+G$17+G$19,"")+(F$18/D$5)</f>
        <v>80.052770898792119</v>
      </c>
      <c r="H41" s="127">
        <f>(G11+G$15+G$16+G$17+G$19+((G$25+G$33+G$34)/2))-(W41/30.42)+(F$18/D$5)</f>
        <v>17.377223427278523</v>
      </c>
      <c r="I41" s="160">
        <f>M41-(W41/30.42)</f>
        <v>17.37722342727853</v>
      </c>
      <c r="J41" s="127">
        <f>I11*K41*30.42</f>
        <v>80361.774594461458</v>
      </c>
      <c r="K41" s="127">
        <f>IF($H$5&gt;0,K11+K$25+K$33+K$34+K$35+K$15+K$16+K$17+K$18+K$19,"")</f>
        <v>80.052770898792119</v>
      </c>
      <c r="L41" s="127">
        <f>I11*M41*30.42</f>
        <v>59090.299509707824</v>
      </c>
      <c r="M41" s="160">
        <f>IF($H$5&gt;0,M11+M$25+M$33+M$34+M$35+M$15+M$16+M$17+M$18+M$19,"")</f>
        <v>58.86308799006617</v>
      </c>
      <c r="N41" s="127">
        <f>I11*O41*30.42</f>
        <v>16360.222638569672</v>
      </c>
      <c r="O41" s="160">
        <f>IF($H$5&gt;0,O$25+O$33+O$34,"")</f>
        <v>16.297315002659406</v>
      </c>
      <c r="P41" s="127">
        <f>I11*Q41*30.42</f>
        <v>4911.2524461839539</v>
      </c>
      <c r="Q41" s="160">
        <f>K35</f>
        <v>4.8923679060665366</v>
      </c>
      <c r="R41" s="161">
        <f>I11*G41*30.42</f>
        <v>80361.774594461458</v>
      </c>
      <c r="S41" s="373"/>
      <c r="T41" s="127">
        <f>(D41+E41+H41)*30.42</f>
        <v>1173.2052907412558</v>
      </c>
      <c r="U41" s="127">
        <f>(I41+O41+Q41)*30.42</f>
        <v>1173.2052907412562</v>
      </c>
      <c r="V41" s="162">
        <f>(U41-T41)/T41</f>
        <v>3.8761106387369354E-16</v>
      </c>
      <c r="W41" s="163">
        <v>1262</v>
      </c>
    </row>
    <row r="42" spans="1:1024" ht="14.1" customHeight="1" x14ac:dyDescent="0.25">
      <c r="A42" s="157" t="s">
        <v>203</v>
      </c>
      <c r="B42" s="123" t="s">
        <v>128</v>
      </c>
      <c r="C42" s="127">
        <f>IF($D$5&gt;0,G12+0.5*(G$25+G$33+G$34)+G$15+G$16+G$17+G$18+G$19,"")</f>
        <v>75.726993315509958</v>
      </c>
      <c r="D42" s="158">
        <f>D39</f>
        <v>16.297315002659406</v>
      </c>
      <c r="E42" s="159">
        <f>G35</f>
        <v>4.8923679060665366</v>
      </c>
      <c r="F42" s="127">
        <f>C12*G42*30.42</f>
        <v>106135.39046668525</v>
      </c>
      <c r="G42" s="127">
        <f>IF($D$5&gt;0,G12+G$25+G$33+G$34+G$35+G$15+G$16+G$17+G$19,"")+(F$18/D$5)</f>
        <v>96.916676224235914</v>
      </c>
      <c r="H42" s="127">
        <f>(G12+G$15+G$16+G$17+G$19+((G$25+G$33+G$34)/2))-(W42/30.42)+(F$18/D$5)</f>
        <v>17.377223427278537</v>
      </c>
      <c r="I42" s="160">
        <f>M42-(W42/30.42)</f>
        <v>17.377223427278537</v>
      </c>
      <c r="J42" s="127">
        <f>I12*K42*30.42</f>
        <v>106135.39046668525</v>
      </c>
      <c r="K42" s="127">
        <f>IF($H$5&gt;0,K12+K$25+K$33+K$34+K$35+K$15+K$16+K$17+K$18+K$19,"")</f>
        <v>96.916676224235914</v>
      </c>
      <c r="L42" s="127">
        <f>I12*M42*30.42</f>
        <v>82930.144919681275</v>
      </c>
      <c r="M42" s="160">
        <f>IF($H$5&gt;0,M12+M$25+M$33+M$34+M$35+M$15+M$16+M$17+M$18+M$19,"")</f>
        <v>75.726993315509958</v>
      </c>
      <c r="N42" s="127">
        <f>I12*O42*30.42</f>
        <v>17847.515605712371</v>
      </c>
      <c r="O42" s="160">
        <f>IF($H$5&gt;0,O$25+O$33+O$34,"")</f>
        <v>16.297315002659406</v>
      </c>
      <c r="P42" s="127">
        <f>I12*Q42*30.42</f>
        <v>5357.7299412915863</v>
      </c>
      <c r="Q42" s="160">
        <f>K35</f>
        <v>4.8923679060665366</v>
      </c>
      <c r="R42" s="161">
        <f>I12*G42*30.42</f>
        <v>106135.39046668525</v>
      </c>
      <c r="S42" s="373"/>
      <c r="T42" s="127">
        <f>(D42+E42+H42)*30.42</f>
        <v>1173.2052907412562</v>
      </c>
      <c r="U42" s="127">
        <f>(I42+O42+Q42)*30.42</f>
        <v>1173.2052907412562</v>
      </c>
      <c r="V42" s="162">
        <f>(U42-T42)/T42</f>
        <v>0</v>
      </c>
      <c r="W42" s="163">
        <v>1775</v>
      </c>
    </row>
    <row r="43" spans="1:1024" ht="14.1" customHeight="1" x14ac:dyDescent="0.25">
      <c r="A43" s="157" t="s">
        <v>204</v>
      </c>
      <c r="B43" s="123" t="s">
        <v>130</v>
      </c>
      <c r="C43" s="127">
        <f>IF($D$5&gt;0,G13+0.5*(G$25+G$33+G$34)+G$15+G$16+G$17+G$18+G$19,"")</f>
        <v>83.287808568632897</v>
      </c>
      <c r="D43" s="158">
        <f>D39</f>
        <v>16.297315002659406</v>
      </c>
      <c r="E43" s="159">
        <f>G35</f>
        <v>4.8923679060665366</v>
      </c>
      <c r="F43" s="127">
        <f>C13*G43*30.42</f>
        <v>66742.31110556639</v>
      </c>
      <c r="G43" s="127">
        <f>IF($D$5&gt;0,G13+G$25+G$33+G$34+G$35+G$15+G$16+G$17+G$19,"")+(F$18/D$5)</f>
        <v>104.47749147735885</v>
      </c>
      <c r="H43" s="127">
        <f>(G13+G$15+G$16+G$17+G$19+((G$25+G$33+G$34)/2))-(W43/30.42)+(F$18/D$5)</f>
        <v>17.377223427278523</v>
      </c>
      <c r="I43" s="160">
        <f>M43-(W43/30.42)</f>
        <v>17.377223427278537</v>
      </c>
      <c r="J43" s="127">
        <f>I13*K43*30.42</f>
        <v>66742.31110556639</v>
      </c>
      <c r="K43" s="127">
        <f>IF($H$5&gt;0,K13+K$25+K$33+K$34+K$35+K$15+K$16+K$17+K$18+K$19,"")</f>
        <v>104.47749147735885</v>
      </c>
      <c r="L43" s="127">
        <f>I13*M43*30.42</f>
        <v>53205.917869814082</v>
      </c>
      <c r="M43" s="160">
        <f>IF($H$5&gt;0,M13+M$25+M$33+M$34+M$35+M$15+M$16+M$17+M$18+M$19,"")</f>
        <v>83.287808568632911</v>
      </c>
      <c r="N43" s="127">
        <f>I13*O43*30.42</f>
        <v>10411.050769998883</v>
      </c>
      <c r="O43" s="160">
        <f>IF($H$5&gt;0,O$25+O$33+O$34,"")</f>
        <v>16.297315002659406</v>
      </c>
      <c r="P43" s="127">
        <f>I13*Q43*30.42</f>
        <v>3125.3424657534251</v>
      </c>
      <c r="Q43" s="160">
        <f>K35</f>
        <v>4.8923679060665366</v>
      </c>
      <c r="R43" s="161">
        <f>I13*G43*30.42</f>
        <v>66742.31110556639</v>
      </c>
      <c r="S43" s="373"/>
      <c r="T43" s="127">
        <f>(D43+E43+H43)*30.42</f>
        <v>1173.2052907412558</v>
      </c>
      <c r="U43" s="127">
        <f>(I43+O43+Q43)*30.42</f>
        <v>1173.2052907412562</v>
      </c>
      <c r="V43" s="162">
        <f>(U43-T43)/T43</f>
        <v>3.8761106387369354E-16</v>
      </c>
      <c r="W43" s="163">
        <v>2005</v>
      </c>
    </row>
    <row r="44" spans="1:1024" s="54" customFormat="1" ht="14.1" customHeight="1" x14ac:dyDescent="0.25">
      <c r="A44" s="164" t="s">
        <v>205</v>
      </c>
      <c r="B44" s="133" t="s">
        <v>206</v>
      </c>
      <c r="C44" s="165"/>
      <c r="D44" s="165"/>
      <c r="E44" s="165"/>
      <c r="F44" s="166">
        <f>SUM(F39:F43)</f>
        <v>268785.11849264312</v>
      </c>
      <c r="G44" s="148"/>
      <c r="H44" s="127"/>
      <c r="I44" s="148"/>
      <c r="J44" s="166">
        <f>SUM(J39:J43)</f>
        <v>268785.11849264312</v>
      </c>
      <c r="K44" s="167"/>
      <c r="L44" s="168">
        <f>SUM(L39:L43)</f>
        <v>205615.28339246567</v>
      </c>
      <c r="M44" s="148"/>
      <c r="N44" s="169">
        <f>SUM(N39:N43)</f>
        <v>48584.903593328119</v>
      </c>
      <c r="O44" s="148"/>
      <c r="P44" s="170">
        <f>SUM(P39:P43)</f>
        <v>14584.931506849318</v>
      </c>
      <c r="Q44" s="148"/>
      <c r="R44" s="171">
        <f>SUM(R39:R43)</f>
        <v>268785.11849264312</v>
      </c>
      <c r="S44" s="172">
        <f>(J44/R44)-1</f>
        <v>0</v>
      </c>
      <c r="T44" s="374" t="s">
        <v>207</v>
      </c>
      <c r="U44" s="374"/>
      <c r="V44" s="374"/>
      <c r="W44" s="101">
        <v>38.5</v>
      </c>
      <c r="ALC44" s="3"/>
      <c r="ALD44" s="3"/>
      <c r="ALE44" s="3"/>
      <c r="ALF44" s="3"/>
      <c r="ALG44" s="3"/>
      <c r="ALH44" s="3"/>
      <c r="ALI44" s="3"/>
      <c r="ALJ44" s="3"/>
      <c r="ALK44" s="3"/>
      <c r="ALL44" s="3"/>
      <c r="ALM44" s="3"/>
      <c r="ALN44" s="3"/>
      <c r="ALO44" s="3"/>
      <c r="ALP44" s="3"/>
      <c r="ALQ44" s="3"/>
      <c r="ALR44" s="3"/>
      <c r="ALS44" s="3"/>
      <c r="ALT44" s="3"/>
      <c r="ALU44" s="3"/>
      <c r="ALV44" s="3"/>
      <c r="ALW44" s="3"/>
      <c r="ALX44" s="3"/>
      <c r="ALY44" s="3"/>
      <c r="ALZ44" s="3"/>
      <c r="AMA44" s="3"/>
      <c r="AMB44" s="3"/>
      <c r="AMC44" s="3"/>
      <c r="AMD44" s="3"/>
      <c r="AME44" s="3"/>
      <c r="AMF44" s="50"/>
      <c r="AMG44" s="50"/>
      <c r="AMH44" s="50"/>
      <c r="AMI44" s="50"/>
      <c r="AMJ44" s="51"/>
    </row>
    <row r="45" spans="1:1024" ht="12.75" customHeight="1" x14ac:dyDescent="0.25">
      <c r="A45" s="375" t="s">
        <v>208</v>
      </c>
      <c r="B45" s="375"/>
      <c r="C45" s="375"/>
      <c r="D45" s="375"/>
      <c r="E45" s="375"/>
      <c r="F45" s="375"/>
      <c r="G45" s="375"/>
      <c r="H45" s="375"/>
      <c r="I45" s="375"/>
      <c r="J45" s="375"/>
      <c r="K45" s="375"/>
      <c r="L45" s="375"/>
      <c r="M45" s="375"/>
      <c r="N45" s="375"/>
      <c r="O45" s="376" t="s">
        <v>209</v>
      </c>
      <c r="P45" s="376"/>
      <c r="Q45" s="376"/>
      <c r="R45" s="376"/>
      <c r="S45" s="376"/>
      <c r="T45" s="377" t="s">
        <v>210</v>
      </c>
      <c r="U45" s="377"/>
      <c r="V45" s="377"/>
      <c r="W45" s="377"/>
    </row>
    <row r="46" spans="1:1024" ht="12.75" customHeight="1" x14ac:dyDescent="0.25">
      <c r="A46" s="378" t="s">
        <v>211</v>
      </c>
      <c r="B46" s="378"/>
      <c r="C46" s="378"/>
      <c r="D46" s="378"/>
      <c r="E46" s="378"/>
      <c r="F46" s="378"/>
      <c r="G46" s="378"/>
      <c r="H46" s="378"/>
      <c r="I46" s="378"/>
      <c r="J46" s="378"/>
      <c r="K46" s="378"/>
      <c r="L46" s="378"/>
      <c r="M46" s="378"/>
      <c r="N46" s="378"/>
      <c r="O46" s="379" t="s">
        <v>212</v>
      </c>
      <c r="P46" s="379"/>
      <c r="Q46" s="380" t="s">
        <v>213</v>
      </c>
      <c r="R46" s="380"/>
      <c r="S46" s="173" t="s">
        <v>214</v>
      </c>
      <c r="T46" s="174"/>
      <c r="U46" s="175" t="s">
        <v>215</v>
      </c>
      <c r="V46" s="175" t="s">
        <v>216</v>
      </c>
      <c r="W46" s="176" t="s">
        <v>217</v>
      </c>
    </row>
    <row r="47" spans="1:1024" ht="12.75" customHeight="1" x14ac:dyDescent="0.25">
      <c r="A47" s="177"/>
      <c r="B47" s="314" t="s">
        <v>218</v>
      </c>
      <c r="C47" s="314"/>
      <c r="D47" s="314"/>
      <c r="E47" s="314"/>
      <c r="F47" s="314"/>
      <c r="G47" s="314"/>
      <c r="H47" s="314"/>
      <c r="I47" s="314"/>
      <c r="J47" s="314"/>
      <c r="K47" s="314"/>
      <c r="L47" s="314"/>
      <c r="M47" s="314"/>
      <c r="N47" s="314"/>
      <c r="O47" s="347" t="s">
        <v>219</v>
      </c>
      <c r="P47" s="347"/>
      <c r="Q47" s="381"/>
      <c r="R47" s="381"/>
      <c r="S47" s="125">
        <f>'Anlage C'!F42</f>
        <v>2</v>
      </c>
      <c r="T47" s="178" t="s">
        <v>220</v>
      </c>
      <c r="U47" s="132">
        <v>4.5999999999999996</v>
      </c>
      <c r="V47" s="179">
        <v>5.55</v>
      </c>
      <c r="W47" s="132">
        <v>6.5</v>
      </c>
    </row>
    <row r="48" spans="1:1024" ht="12.75" customHeight="1" x14ac:dyDescent="0.25">
      <c r="A48" s="177"/>
      <c r="B48" s="314" t="s">
        <v>221</v>
      </c>
      <c r="C48" s="314"/>
      <c r="D48" s="314"/>
      <c r="E48" s="314"/>
      <c r="F48" s="314"/>
      <c r="G48" s="314"/>
      <c r="H48" s="314"/>
      <c r="I48" s="314"/>
      <c r="J48" s="314"/>
      <c r="K48" s="314"/>
      <c r="L48" s="314"/>
      <c r="M48" s="314"/>
      <c r="N48" s="314"/>
      <c r="O48" s="347" t="s">
        <v>222</v>
      </c>
      <c r="P48" s="347"/>
      <c r="Q48" s="381">
        <f>'Anlage C'!E43</f>
        <v>48910</v>
      </c>
      <c r="R48" s="381"/>
      <c r="S48" s="125">
        <f>'Anlage C'!F43</f>
        <v>0.14285714285714285</v>
      </c>
      <c r="T48" s="178" t="s">
        <v>223</v>
      </c>
      <c r="U48" s="132">
        <v>3.7</v>
      </c>
      <c r="V48" s="179">
        <v>3.98</v>
      </c>
      <c r="W48" s="132">
        <v>4.29</v>
      </c>
    </row>
    <row r="49" spans="1:24" ht="12.75" customHeight="1" x14ac:dyDescent="0.25">
      <c r="A49" s="177"/>
      <c r="B49" s="314" t="s">
        <v>224</v>
      </c>
      <c r="C49" s="314"/>
      <c r="D49" s="314"/>
      <c r="E49" s="314"/>
      <c r="F49" s="314"/>
      <c r="G49" s="314"/>
      <c r="H49" s="314"/>
      <c r="I49" s="314"/>
      <c r="J49" s="314"/>
      <c r="K49" s="314"/>
      <c r="L49" s="314"/>
      <c r="M49" s="314"/>
      <c r="N49" s="314"/>
      <c r="O49" s="347" t="s">
        <v>225</v>
      </c>
      <c r="P49" s="347"/>
      <c r="Q49" s="381">
        <f>'Anlage C'!E45</f>
        <v>50000</v>
      </c>
      <c r="R49" s="381">
        <f>'Anlage C'!F45</f>
        <v>3.6764705882352944</v>
      </c>
      <c r="S49" s="125">
        <f>'Anlage C'!F45</f>
        <v>3.6764705882352944</v>
      </c>
      <c r="T49" s="178" t="s">
        <v>226</v>
      </c>
      <c r="U49" s="132">
        <v>2.59</v>
      </c>
      <c r="V49" s="179">
        <v>2.78</v>
      </c>
      <c r="W49" s="132">
        <v>3</v>
      </c>
    </row>
    <row r="50" spans="1:24" ht="12.75" customHeight="1" x14ac:dyDescent="0.25">
      <c r="A50" s="177"/>
      <c r="B50" s="314" t="s">
        <v>227</v>
      </c>
      <c r="C50" s="314"/>
      <c r="D50" s="314"/>
      <c r="E50" s="314"/>
      <c r="F50" s="314"/>
      <c r="G50" s="314"/>
      <c r="H50" s="314"/>
      <c r="I50" s="314"/>
      <c r="J50" s="314"/>
      <c r="K50" s="314"/>
      <c r="L50" s="314"/>
      <c r="M50" s="314"/>
      <c r="N50" s="314"/>
      <c r="O50" s="347" t="s">
        <v>155</v>
      </c>
      <c r="P50" s="347"/>
      <c r="Q50" s="381">
        <f>'Anlage C'!E46</f>
        <v>33000.000000000007</v>
      </c>
      <c r="R50" s="381"/>
      <c r="S50" s="125">
        <f>'Anlage C'!F46</f>
        <v>15.873015873015873</v>
      </c>
      <c r="T50" s="178" t="s">
        <v>228</v>
      </c>
      <c r="U50" s="132">
        <v>1.96</v>
      </c>
      <c r="V50" s="179">
        <v>2.1</v>
      </c>
      <c r="W50" s="132">
        <v>2.27</v>
      </c>
    </row>
    <row r="51" spans="1:24" ht="12.75" customHeight="1" x14ac:dyDescent="0.25">
      <c r="A51" s="177"/>
      <c r="B51" s="314" t="s">
        <v>229</v>
      </c>
      <c r="C51" s="314"/>
      <c r="D51" s="314"/>
      <c r="E51" s="314"/>
      <c r="F51" s="314"/>
      <c r="G51" s="314"/>
      <c r="H51" s="314"/>
      <c r="I51" s="314"/>
      <c r="J51" s="314"/>
      <c r="K51" s="314"/>
      <c r="L51" s="314"/>
      <c r="M51" s="314"/>
      <c r="N51" s="314"/>
      <c r="O51" s="347" t="s">
        <v>157</v>
      </c>
      <c r="P51" s="347"/>
      <c r="Q51" s="381">
        <f>'Anlage C'!E47</f>
        <v>35000</v>
      </c>
      <c r="R51" s="381"/>
      <c r="S51" s="125">
        <f>'Anlage C'!F47</f>
        <v>1.3793103448275863</v>
      </c>
      <c r="T51" s="178" t="s">
        <v>230</v>
      </c>
      <c r="U51" s="132">
        <v>1.76</v>
      </c>
      <c r="V51" s="179">
        <v>1.9</v>
      </c>
      <c r="W51" s="132">
        <v>2.0499999999999998</v>
      </c>
    </row>
    <row r="52" spans="1:24" ht="12.75" customHeight="1" x14ac:dyDescent="0.25">
      <c r="A52" s="177"/>
      <c r="B52" s="314" t="s">
        <v>231</v>
      </c>
      <c r="C52" s="314"/>
      <c r="D52" s="314"/>
      <c r="E52" s="314"/>
      <c r="F52" s="314"/>
      <c r="G52" s="314"/>
      <c r="H52" s="314"/>
      <c r="I52" s="314"/>
      <c r="J52" s="314"/>
      <c r="K52" s="314"/>
      <c r="L52" s="314"/>
      <c r="M52" s="314"/>
      <c r="N52" s="314"/>
      <c r="O52" s="347" t="s">
        <v>159</v>
      </c>
      <c r="P52" s="347"/>
      <c r="Q52" s="381">
        <f>'Anlage C'!E48</f>
        <v>56980.000000000007</v>
      </c>
      <c r="R52" s="381"/>
      <c r="S52" s="125">
        <f>'Anlage C'!F48</f>
        <v>0.70200070200070208</v>
      </c>
      <c r="T52" s="146"/>
      <c r="U52" s="146"/>
      <c r="V52" s="146"/>
      <c r="W52" s="146"/>
    </row>
    <row r="53" spans="1:24" ht="12.75" customHeight="1" x14ac:dyDescent="0.25">
      <c r="A53" s="104"/>
      <c r="B53" s="51"/>
      <c r="C53" s="51"/>
      <c r="D53" s="51"/>
      <c r="E53" s="51"/>
      <c r="F53" s="51"/>
      <c r="G53" s="51"/>
      <c r="H53" s="51"/>
      <c r="I53" s="51"/>
      <c r="J53" s="51"/>
      <c r="K53" s="51"/>
      <c r="L53" s="51"/>
      <c r="M53" s="51"/>
      <c r="N53" s="51"/>
      <c r="O53" s="51"/>
      <c r="P53" s="51"/>
      <c r="Q53" s="51"/>
      <c r="R53" s="51"/>
      <c r="S53" s="51"/>
      <c r="T53" s="51"/>
      <c r="U53" s="51"/>
      <c r="V53" s="51"/>
      <c r="W53" s="51"/>
    </row>
    <row r="54" spans="1:24" ht="12.75" customHeight="1" x14ac:dyDescent="0.25">
      <c r="U54" s="50"/>
      <c r="V54" s="50"/>
    </row>
    <row r="55" spans="1:24" ht="12.75" customHeight="1" x14ac:dyDescent="0.25">
      <c r="U55" s="50"/>
      <c r="V55" s="50"/>
    </row>
    <row r="58" spans="1:24" ht="12.75" customHeight="1" x14ac:dyDescent="0.25">
      <c r="V58" s="50"/>
      <c r="W58" s="50"/>
      <c r="X58" s="50"/>
    </row>
    <row r="59" spans="1:24" ht="12.75" customHeight="1" x14ac:dyDescent="0.25">
      <c r="V59" s="50"/>
      <c r="W59" s="50"/>
      <c r="X59" s="50"/>
    </row>
    <row r="60" spans="1:24" ht="12.75" customHeight="1" x14ac:dyDescent="0.25">
      <c r="V60" s="50"/>
      <c r="W60" s="50"/>
      <c r="X60" s="50"/>
    </row>
    <row r="61" spans="1:24" ht="12.75" customHeight="1" x14ac:dyDescent="0.25">
      <c r="V61" s="50"/>
      <c r="W61" s="50"/>
      <c r="X61" s="50"/>
    </row>
    <row r="1048358" ht="12.9" customHeight="1" x14ac:dyDescent="0.25"/>
    <row r="1048359" ht="12.9" customHeight="1" x14ac:dyDescent="0.25"/>
    <row r="1048360" ht="12.9" customHeight="1" x14ac:dyDescent="0.25"/>
    <row r="1048361" ht="12.9" customHeight="1" x14ac:dyDescent="0.25"/>
    <row r="1048362" ht="12.9" customHeight="1" x14ac:dyDescent="0.25"/>
    <row r="1048363" ht="12.9" customHeight="1" x14ac:dyDescent="0.25"/>
    <row r="1048364" ht="12.9" customHeight="1" x14ac:dyDescent="0.25"/>
    <row r="1048365" ht="12.9" customHeight="1" x14ac:dyDescent="0.25"/>
    <row r="1048366" ht="12.9" customHeight="1" x14ac:dyDescent="0.25"/>
    <row r="1048367" ht="12.9" customHeight="1" x14ac:dyDescent="0.25"/>
    <row r="1048368" ht="12.9" customHeight="1" x14ac:dyDescent="0.25"/>
    <row r="1048369" ht="12.9" customHeight="1" x14ac:dyDescent="0.25"/>
    <row r="1048370" ht="12.9" customHeight="1" x14ac:dyDescent="0.25"/>
    <row r="1048371" ht="12.9" customHeight="1" x14ac:dyDescent="0.25"/>
    <row r="1048372" ht="12.9" customHeight="1" x14ac:dyDescent="0.25"/>
    <row r="1048373" ht="12.9" customHeight="1" x14ac:dyDescent="0.25"/>
    <row r="1048374" ht="12.9" customHeight="1" x14ac:dyDescent="0.25"/>
    <row r="1048375" ht="12.9" customHeight="1" x14ac:dyDescent="0.25"/>
    <row r="1048376" ht="12.9" customHeight="1" x14ac:dyDescent="0.25"/>
    <row r="1048377" ht="12.9" customHeight="1" x14ac:dyDescent="0.25"/>
    <row r="1048378" ht="12.9" customHeight="1" x14ac:dyDescent="0.25"/>
    <row r="1048379" ht="12.9" customHeight="1" x14ac:dyDescent="0.25"/>
    <row r="1048380" ht="12.9" customHeight="1" x14ac:dyDescent="0.25"/>
    <row r="1048381" ht="12.9" customHeight="1" x14ac:dyDescent="0.25"/>
    <row r="1048382" ht="12.9" customHeight="1" x14ac:dyDescent="0.25"/>
    <row r="1048383" ht="12.9" customHeight="1" x14ac:dyDescent="0.25"/>
    <row r="1048384" ht="12.9" customHeight="1" x14ac:dyDescent="0.25"/>
    <row r="1048385" ht="12.9" customHeight="1" x14ac:dyDescent="0.25"/>
    <row r="1048386" ht="12.9" customHeight="1" x14ac:dyDescent="0.25"/>
    <row r="1048387" ht="12.9" customHeight="1" x14ac:dyDescent="0.25"/>
    <row r="1048388" ht="12.9" customHeight="1" x14ac:dyDescent="0.25"/>
    <row r="1048389" ht="12.9" customHeight="1" x14ac:dyDescent="0.25"/>
    <row r="1048390" ht="12.9" customHeight="1" x14ac:dyDescent="0.25"/>
    <row r="1048391" ht="12.9" customHeight="1" x14ac:dyDescent="0.25"/>
    <row r="1048392" ht="12.9" customHeight="1" x14ac:dyDescent="0.25"/>
    <row r="1048393" ht="12.9" customHeight="1" x14ac:dyDescent="0.25"/>
    <row r="1048394" ht="12.9" customHeight="1" x14ac:dyDescent="0.25"/>
    <row r="1048395" ht="12.9" customHeight="1" x14ac:dyDescent="0.25"/>
    <row r="1048396" ht="12.9" customHeight="1" x14ac:dyDescent="0.25"/>
    <row r="1048397" ht="12.9" customHeight="1" x14ac:dyDescent="0.25"/>
    <row r="1048398" ht="12.9" customHeight="1" x14ac:dyDescent="0.25"/>
    <row r="1048399" ht="12.9" customHeight="1" x14ac:dyDescent="0.25"/>
    <row r="1048400" ht="12.9" customHeight="1" x14ac:dyDescent="0.25"/>
    <row r="1048401" ht="12.9" customHeight="1" x14ac:dyDescent="0.25"/>
    <row r="1048402" ht="12.9" customHeight="1" x14ac:dyDescent="0.25"/>
    <row r="1048403" ht="12.9" customHeight="1" x14ac:dyDescent="0.25"/>
    <row r="1048404" ht="12.9" customHeight="1" x14ac:dyDescent="0.25"/>
    <row r="1048405" ht="12.9" customHeight="1" x14ac:dyDescent="0.25"/>
    <row r="1048406" ht="12.9" customHeight="1" x14ac:dyDescent="0.25"/>
    <row r="1048407" ht="12.9" customHeight="1" x14ac:dyDescent="0.25"/>
    <row r="1048408" ht="12.9" customHeight="1" x14ac:dyDescent="0.25"/>
    <row r="1048409" ht="12.9" customHeight="1" x14ac:dyDescent="0.25"/>
    <row r="1048410" ht="12.9" customHeight="1" x14ac:dyDescent="0.25"/>
    <row r="1048411" ht="12.9" customHeight="1" x14ac:dyDescent="0.25"/>
    <row r="1048412" ht="12.9" customHeight="1" x14ac:dyDescent="0.25"/>
    <row r="1048413" ht="12.9" customHeight="1" x14ac:dyDescent="0.25"/>
    <row r="1048414" ht="12.9" customHeight="1" x14ac:dyDescent="0.25"/>
    <row r="1048415" ht="12.9" customHeight="1" x14ac:dyDescent="0.25"/>
    <row r="1048416" ht="12.9" customHeight="1" x14ac:dyDescent="0.25"/>
    <row r="1048417" ht="12.9" customHeight="1" x14ac:dyDescent="0.25"/>
    <row r="1048418" ht="12.9" customHeight="1" x14ac:dyDescent="0.25"/>
    <row r="1048419" ht="12.9" customHeight="1" x14ac:dyDescent="0.25"/>
    <row r="1048420" ht="12.9" customHeight="1" x14ac:dyDescent="0.25"/>
    <row r="1048421" ht="12.9" customHeight="1" x14ac:dyDescent="0.25"/>
    <row r="1048422" ht="12.9" customHeight="1" x14ac:dyDescent="0.25"/>
    <row r="1048423" ht="12.9" customHeight="1" x14ac:dyDescent="0.25"/>
    <row r="1048424" ht="12.9" customHeight="1" x14ac:dyDescent="0.25"/>
    <row r="1048425" ht="12.9" customHeight="1" x14ac:dyDescent="0.25"/>
    <row r="1048426" ht="12.9" customHeight="1" x14ac:dyDescent="0.25"/>
    <row r="1048427" ht="12.9" customHeight="1" x14ac:dyDescent="0.25"/>
    <row r="1048428" ht="12.9" customHeight="1" x14ac:dyDescent="0.25"/>
    <row r="1048429" ht="12.9" customHeight="1" x14ac:dyDescent="0.25"/>
    <row r="1048430" ht="12.9" customHeight="1" x14ac:dyDescent="0.25"/>
    <row r="1048431" ht="12.9" customHeight="1" x14ac:dyDescent="0.25"/>
    <row r="1048432" ht="12.9" customHeight="1" x14ac:dyDescent="0.25"/>
    <row r="1048433" ht="12.9" customHeight="1" x14ac:dyDescent="0.25"/>
    <row r="1048434" ht="12.9" customHeight="1" x14ac:dyDescent="0.25"/>
    <row r="1048435" ht="12.9" customHeight="1" x14ac:dyDescent="0.25"/>
    <row r="1048436" ht="12.9" customHeight="1" x14ac:dyDescent="0.25"/>
    <row r="1048437" ht="12.9" customHeight="1" x14ac:dyDescent="0.25"/>
    <row r="1048438" ht="12.9" customHeight="1" x14ac:dyDescent="0.25"/>
    <row r="1048439" ht="12.9" customHeight="1" x14ac:dyDescent="0.25"/>
    <row r="1048440" ht="12.9" customHeight="1" x14ac:dyDescent="0.25"/>
    <row r="1048441" ht="12.9" customHeight="1" x14ac:dyDescent="0.25"/>
    <row r="1048442" ht="12.9" customHeight="1" x14ac:dyDescent="0.25"/>
    <row r="1048443" ht="12.9" customHeight="1" x14ac:dyDescent="0.25"/>
    <row r="1048444" ht="12.9" customHeight="1" x14ac:dyDescent="0.25"/>
    <row r="1048445" ht="12.9" customHeight="1" x14ac:dyDescent="0.25"/>
    <row r="1048446" ht="12.9" customHeight="1" x14ac:dyDescent="0.25"/>
    <row r="1048447" ht="12.9" customHeight="1" x14ac:dyDescent="0.25"/>
    <row r="1048448" ht="12.9" customHeight="1" x14ac:dyDescent="0.25"/>
    <row r="1048449" ht="12.9" customHeight="1" x14ac:dyDescent="0.25"/>
    <row r="1048450" ht="12.9" customHeight="1" x14ac:dyDescent="0.25"/>
    <row r="1048451" ht="12.9" customHeight="1" x14ac:dyDescent="0.25"/>
    <row r="1048452" ht="12.9" customHeight="1" x14ac:dyDescent="0.25"/>
    <row r="1048453" ht="12.9" customHeight="1" x14ac:dyDescent="0.25"/>
    <row r="1048454" ht="12.9" customHeight="1" x14ac:dyDescent="0.25"/>
    <row r="1048455" ht="12.9" customHeight="1" x14ac:dyDescent="0.25"/>
    <row r="1048456" ht="12.9" customHeight="1" x14ac:dyDescent="0.25"/>
    <row r="1048457" ht="12.9" customHeight="1" x14ac:dyDescent="0.25"/>
    <row r="1048458" ht="12.9" customHeight="1" x14ac:dyDescent="0.25"/>
    <row r="1048459" ht="12.9" customHeight="1" x14ac:dyDescent="0.25"/>
    <row r="1048460" ht="12.9" customHeight="1" x14ac:dyDescent="0.25"/>
    <row r="1048461" ht="12.75" customHeight="1" x14ac:dyDescent="0.25"/>
    <row r="1048462" ht="12.75" customHeight="1" x14ac:dyDescent="0.25"/>
    <row r="1048463" ht="12.75" customHeight="1" x14ac:dyDescent="0.25"/>
    <row r="1048464" ht="12.75" customHeight="1" x14ac:dyDescent="0.25"/>
    <row r="1048465" ht="12.75" customHeight="1" x14ac:dyDescent="0.25"/>
    <row r="1048466" ht="12.75" customHeight="1" x14ac:dyDescent="0.25"/>
    <row r="1048467" ht="12.75" customHeight="1" x14ac:dyDescent="0.25"/>
    <row r="1048468" ht="12.75" customHeight="1" x14ac:dyDescent="0.25"/>
    <row r="1048469" ht="12.75" customHeight="1" x14ac:dyDescent="0.25"/>
    <row r="1048470" ht="12.75" customHeight="1" x14ac:dyDescent="0.25"/>
    <row r="1048471" ht="12.75" customHeight="1" x14ac:dyDescent="0.25"/>
    <row r="1048472" ht="12.75" customHeight="1" x14ac:dyDescent="0.25"/>
    <row r="1048473" ht="12.75" customHeight="1" x14ac:dyDescent="0.25"/>
    <row r="1048474" ht="12.75" customHeight="1" x14ac:dyDescent="0.25"/>
    <row r="1048475" ht="12.75" customHeight="1" x14ac:dyDescent="0.25"/>
    <row r="1048476" ht="12.75" customHeight="1" x14ac:dyDescent="0.25"/>
    <row r="1048477" ht="12.75" customHeight="1" x14ac:dyDescent="0.25"/>
    <row r="1048478" ht="12.75" customHeight="1" x14ac:dyDescent="0.25"/>
    <row r="1048479" ht="12.75" customHeight="1" x14ac:dyDescent="0.25"/>
    <row r="1048480" ht="12.75" customHeight="1" x14ac:dyDescent="0.25"/>
    <row r="1048481" ht="12.75" customHeight="1" x14ac:dyDescent="0.25"/>
    <row r="1048482" ht="12.75" customHeight="1" x14ac:dyDescent="0.25"/>
    <row r="1048483" ht="12.75" customHeight="1" x14ac:dyDescent="0.25"/>
    <row r="1048484" ht="12.75" customHeight="1" x14ac:dyDescent="0.25"/>
    <row r="1048485" ht="12.75" customHeight="1" x14ac:dyDescent="0.25"/>
    <row r="1048486" ht="12.75" customHeight="1" x14ac:dyDescent="0.25"/>
    <row r="1048487" ht="12.75" customHeight="1" x14ac:dyDescent="0.25"/>
    <row r="1048488" ht="12.75" customHeight="1" x14ac:dyDescent="0.25"/>
    <row r="1048489" ht="12.75" customHeight="1" x14ac:dyDescent="0.25"/>
    <row r="1048490" ht="12.75" customHeight="1" x14ac:dyDescent="0.25"/>
    <row r="1048491" ht="12.75" customHeight="1" x14ac:dyDescent="0.25"/>
    <row r="1048492" ht="12.75" customHeight="1" x14ac:dyDescent="0.25"/>
    <row r="1048493" ht="12.75" customHeight="1" x14ac:dyDescent="0.25"/>
    <row r="1048494" ht="12.75" customHeight="1" x14ac:dyDescent="0.25"/>
    <row r="1048495" ht="12.75" customHeight="1" x14ac:dyDescent="0.25"/>
    <row r="1048496" ht="12.75" customHeight="1" x14ac:dyDescent="0.25"/>
    <row r="1048497" ht="12.75" customHeight="1" x14ac:dyDescent="0.25"/>
    <row r="1048498" ht="12.75" customHeight="1" x14ac:dyDescent="0.25"/>
    <row r="1048499" ht="12.75" customHeight="1" x14ac:dyDescent="0.25"/>
    <row r="1048500" ht="12.75" customHeight="1" x14ac:dyDescent="0.25"/>
    <row r="1048501" ht="12.75" customHeight="1" x14ac:dyDescent="0.25"/>
    <row r="1048502" ht="12.75" customHeight="1" x14ac:dyDescent="0.25"/>
    <row r="1048503" ht="12.75" customHeight="1" x14ac:dyDescent="0.25"/>
    <row r="1048504" ht="12.75" customHeight="1" x14ac:dyDescent="0.25"/>
    <row r="1048505" ht="12.75" customHeight="1" x14ac:dyDescent="0.25"/>
    <row r="1048506" ht="12.75" customHeight="1" x14ac:dyDescent="0.25"/>
    <row r="1048507" ht="12.75" customHeight="1" x14ac:dyDescent="0.25"/>
    <row r="1048508" ht="12.75" customHeight="1" x14ac:dyDescent="0.25"/>
    <row r="1048509" ht="12.75" customHeight="1" x14ac:dyDescent="0.25"/>
    <row r="1048510" ht="12.75" customHeight="1" x14ac:dyDescent="0.25"/>
    <row r="1048511" ht="12.75" customHeight="1" x14ac:dyDescent="0.25"/>
    <row r="1048512" ht="12.75" customHeight="1" x14ac:dyDescent="0.25"/>
    <row r="1048513" ht="12.75" customHeight="1" x14ac:dyDescent="0.25"/>
    <row r="1048514" ht="12.75" customHeight="1" x14ac:dyDescent="0.25"/>
    <row r="1048515" ht="12.75" customHeight="1" x14ac:dyDescent="0.25"/>
    <row r="1048516" ht="12.75" customHeight="1" x14ac:dyDescent="0.25"/>
    <row r="1048517" ht="12.75" customHeight="1" x14ac:dyDescent="0.25"/>
    <row r="1048518" ht="12.75" customHeight="1" x14ac:dyDescent="0.25"/>
    <row r="1048519" ht="12.75" customHeight="1" x14ac:dyDescent="0.25"/>
    <row r="1048520" ht="12.75" customHeight="1" x14ac:dyDescent="0.25"/>
    <row r="1048521" ht="12.75" customHeight="1" x14ac:dyDescent="0.25"/>
    <row r="1048522" ht="12.75" customHeight="1" x14ac:dyDescent="0.25"/>
    <row r="1048523" ht="12.75" customHeight="1" x14ac:dyDescent="0.25"/>
    <row r="1048524" ht="12.75" customHeight="1" x14ac:dyDescent="0.25"/>
    <row r="1048525" ht="12.75" customHeight="1" x14ac:dyDescent="0.25"/>
    <row r="1048526" ht="12.75" customHeight="1" x14ac:dyDescent="0.25"/>
    <row r="1048527" ht="12.75" customHeight="1" x14ac:dyDescent="0.25"/>
    <row r="1048528" ht="12.75" customHeight="1" x14ac:dyDescent="0.25"/>
    <row r="1048529" ht="12.75" customHeight="1" x14ac:dyDescent="0.25"/>
    <row r="1048530" ht="12.75" customHeight="1" x14ac:dyDescent="0.25"/>
    <row r="1048531" ht="12.75" customHeight="1" x14ac:dyDescent="0.25"/>
    <row r="1048532" ht="12.75" customHeight="1" x14ac:dyDescent="0.25"/>
    <row r="1048533" ht="12.75" customHeight="1" x14ac:dyDescent="0.25"/>
    <row r="1048534" ht="12.75" customHeight="1" x14ac:dyDescent="0.25"/>
    <row r="1048535" ht="12.75" customHeight="1" x14ac:dyDescent="0.25"/>
    <row r="1048536" ht="12.75" customHeight="1" x14ac:dyDescent="0.25"/>
    <row r="1048537" ht="12.75" customHeight="1" x14ac:dyDescent="0.25"/>
    <row r="1048538" ht="12.75" customHeight="1" x14ac:dyDescent="0.25"/>
    <row r="1048539" ht="12.75" customHeight="1" x14ac:dyDescent="0.25"/>
    <row r="1048540" ht="12.75" customHeight="1" x14ac:dyDescent="0.25"/>
    <row r="1048541" ht="12.75" customHeight="1" x14ac:dyDescent="0.25"/>
    <row r="1048542" ht="12.75" customHeight="1" x14ac:dyDescent="0.25"/>
    <row r="1048543" ht="12.75" customHeight="1" x14ac:dyDescent="0.25"/>
    <row r="1048544" ht="12.75" customHeight="1" x14ac:dyDescent="0.25"/>
    <row r="1048545" ht="12.75" customHeight="1" x14ac:dyDescent="0.25"/>
    <row r="1048546" ht="12.75" customHeight="1" x14ac:dyDescent="0.25"/>
    <row r="1048547" ht="12.75" customHeight="1" x14ac:dyDescent="0.25"/>
    <row r="1048548" ht="12.75" customHeight="1" x14ac:dyDescent="0.25"/>
    <row r="1048549" ht="12.75" customHeight="1" x14ac:dyDescent="0.25"/>
    <row r="1048550" ht="12.75" customHeight="1" x14ac:dyDescent="0.25"/>
    <row r="1048551" ht="12.75" customHeight="1" x14ac:dyDescent="0.25"/>
    <row r="1048552" ht="12.75" customHeight="1" x14ac:dyDescent="0.25"/>
    <row r="1048553" ht="12.75" customHeight="1" x14ac:dyDescent="0.25"/>
    <row r="1048554" ht="12.75" customHeight="1" x14ac:dyDescent="0.25"/>
    <row r="1048555" ht="12.75" customHeight="1" x14ac:dyDescent="0.25"/>
    <row r="1048556" ht="12.75" customHeight="1" x14ac:dyDescent="0.25"/>
    <row r="1048557" ht="12.75" customHeight="1" x14ac:dyDescent="0.25"/>
    <row r="1048558" ht="12.75" customHeight="1" x14ac:dyDescent="0.25"/>
    <row r="1048559" ht="12.75" customHeight="1" x14ac:dyDescent="0.25"/>
    <row r="1048560" ht="12.75" customHeight="1" x14ac:dyDescent="0.25"/>
    <row r="1048561" ht="12.75" customHeight="1" x14ac:dyDescent="0.25"/>
    <row r="1048562" ht="12.75" customHeight="1" x14ac:dyDescent="0.25"/>
    <row r="1048563" ht="12.75" customHeight="1" x14ac:dyDescent="0.25"/>
    <row r="1048564" ht="12.75" customHeight="1" x14ac:dyDescent="0.25"/>
    <row r="1048565" ht="12.75" customHeight="1" x14ac:dyDescent="0.25"/>
    <row r="1048566" ht="12.75" customHeight="1" x14ac:dyDescent="0.25"/>
    <row r="1048567" ht="12.75" customHeight="1" x14ac:dyDescent="0.25"/>
    <row r="1048568" ht="12.75" customHeight="1" x14ac:dyDescent="0.25"/>
    <row r="1048569" ht="12.75" customHeight="1" x14ac:dyDescent="0.25"/>
    <row r="1048570" ht="12.75" customHeight="1" x14ac:dyDescent="0.25"/>
    <row r="1048571" ht="12.75" customHeight="1" x14ac:dyDescent="0.25"/>
    <row r="1048572" ht="12.75" customHeight="1" x14ac:dyDescent="0.25"/>
    <row r="1048573" ht="12.75" customHeight="1" x14ac:dyDescent="0.25"/>
    <row r="1048574" ht="12.75" customHeight="1" x14ac:dyDescent="0.25"/>
    <row r="1048575" ht="12.75" customHeight="1" x14ac:dyDescent="0.25"/>
    <row r="1048576" ht="12.75" customHeight="1" x14ac:dyDescent="0.25"/>
  </sheetData>
  <sheetProtection password="CEB0" sheet="1" objects="1" scenarios="1"/>
  <mergeCells count="128">
    <mergeCell ref="B51:N51"/>
    <mergeCell ref="O51:P51"/>
    <mergeCell ref="Q51:R51"/>
    <mergeCell ref="B52:N52"/>
    <mergeCell ref="O52:P52"/>
    <mergeCell ref="Q52:R52"/>
    <mergeCell ref="B48:N48"/>
    <mergeCell ref="O48:P48"/>
    <mergeCell ref="Q48:R48"/>
    <mergeCell ref="B49:N49"/>
    <mergeCell ref="O49:P49"/>
    <mergeCell ref="Q49:R49"/>
    <mergeCell ref="B50:N50"/>
    <mergeCell ref="O50:P50"/>
    <mergeCell ref="Q50:R50"/>
    <mergeCell ref="S39:S43"/>
    <mergeCell ref="T44:V44"/>
    <mergeCell ref="A45:N45"/>
    <mergeCell ref="O45:S45"/>
    <mergeCell ref="T45:W45"/>
    <mergeCell ref="A46:N46"/>
    <mergeCell ref="O46:P46"/>
    <mergeCell ref="Q46:R46"/>
    <mergeCell ref="B47:N47"/>
    <mergeCell ref="O47:P47"/>
    <mergeCell ref="Q47:R47"/>
    <mergeCell ref="B35:E35"/>
    <mergeCell ref="T35:V36"/>
    <mergeCell ref="W35:W36"/>
    <mergeCell ref="B36:E36"/>
    <mergeCell ref="A37:A38"/>
    <mergeCell ref="B37:B38"/>
    <mergeCell ref="C37:C38"/>
    <mergeCell ref="D37:D38"/>
    <mergeCell ref="E37:E38"/>
    <mergeCell ref="F37:F38"/>
    <mergeCell ref="G37:G38"/>
    <mergeCell ref="H37:I37"/>
    <mergeCell ref="J37:J38"/>
    <mergeCell ref="K37:K38"/>
    <mergeCell ref="L37:L38"/>
    <mergeCell ref="M37:M38"/>
    <mergeCell ref="N37:N38"/>
    <mergeCell ref="O37:O38"/>
    <mergeCell ref="P37:P38"/>
    <mergeCell ref="Q37:Q38"/>
    <mergeCell ref="R37:S38"/>
    <mergeCell ref="T37:V37"/>
    <mergeCell ref="W37:W38"/>
    <mergeCell ref="T29:U29"/>
    <mergeCell ref="V29:W29"/>
    <mergeCell ref="B30:E30"/>
    <mergeCell ref="T30:U30"/>
    <mergeCell ref="V30:W30"/>
    <mergeCell ref="B31:E31"/>
    <mergeCell ref="T31:U31"/>
    <mergeCell ref="V31:W31"/>
    <mergeCell ref="B32:E32"/>
    <mergeCell ref="T32:U34"/>
    <mergeCell ref="V32:V34"/>
    <mergeCell ref="W32:W34"/>
    <mergeCell ref="B33:E33"/>
    <mergeCell ref="B34:E34"/>
    <mergeCell ref="B19:E19"/>
    <mergeCell ref="R19:W19"/>
    <mergeCell ref="B20:C20"/>
    <mergeCell ref="R20:S36"/>
    <mergeCell ref="T20:U23"/>
    <mergeCell ref="V20:W23"/>
    <mergeCell ref="B21:C21"/>
    <mergeCell ref="B22:C22"/>
    <mergeCell ref="B23:C23"/>
    <mergeCell ref="B24:C24"/>
    <mergeCell ref="T24:U25"/>
    <mergeCell ref="V24:W25"/>
    <mergeCell ref="B25:E25"/>
    <mergeCell ref="I25:I36"/>
    <mergeCell ref="B26:E26"/>
    <mergeCell ref="T26:U26"/>
    <mergeCell ref="V26:W26"/>
    <mergeCell ref="B27:E27"/>
    <mergeCell ref="T27:U27"/>
    <mergeCell ref="V27:W27"/>
    <mergeCell ref="B28:E28"/>
    <mergeCell ref="T28:U28"/>
    <mergeCell ref="V28:W28"/>
    <mergeCell ref="B29:E29"/>
    <mergeCell ref="T8:U8"/>
    <mergeCell ref="V8:W8"/>
    <mergeCell ref="B15:C15"/>
    <mergeCell ref="R15:R18"/>
    <mergeCell ref="S15:S18"/>
    <mergeCell ref="T15:T18"/>
    <mergeCell ref="U15:U18"/>
    <mergeCell ref="V15:V18"/>
    <mergeCell ref="W15:W18"/>
    <mergeCell ref="B16:C16"/>
    <mergeCell ref="B17:C17"/>
    <mergeCell ref="B18:E18"/>
    <mergeCell ref="F6:G6"/>
    <mergeCell ref="J6:K6"/>
    <mergeCell ref="L6:M6"/>
    <mergeCell ref="N6:O6"/>
    <mergeCell ref="P6:Q6"/>
    <mergeCell ref="B8:C8"/>
    <mergeCell ref="D8:E8"/>
    <mergeCell ref="J8:K8"/>
    <mergeCell ref="R8:S8"/>
    <mergeCell ref="A1:W1"/>
    <mergeCell ref="A2:G2"/>
    <mergeCell ref="H2:I2"/>
    <mergeCell ref="J2:S2"/>
    <mergeCell ref="T2:W5"/>
    <mergeCell ref="A3:A5"/>
    <mergeCell ref="B3:C3"/>
    <mergeCell ref="E3:G3"/>
    <mergeCell ref="I3:I4"/>
    <mergeCell ref="J3:M4"/>
    <mergeCell ref="N3:P3"/>
    <mergeCell ref="Q3:S3"/>
    <mergeCell ref="B4:C4"/>
    <mergeCell ref="E4:G4"/>
    <mergeCell ref="N4:P4"/>
    <mergeCell ref="Q4:S4"/>
    <mergeCell ref="B5:C5"/>
    <mergeCell ref="E5:G5"/>
    <mergeCell ref="J5:M5"/>
    <mergeCell ref="N5:P5"/>
  </mergeCells>
  <pageMargins left="0.98402777777777795" right="0.39374999999999999" top="1.0388888888888901" bottom="0.39374999999999999" header="0.78749999999999998" footer="0.51180555555555496"/>
  <pageSetup paperSize="9" scale="56" orientation="landscape" useFirstPageNumber="1" horizontalDpi="300" verticalDpi="300" r:id="rId1"/>
  <headerFooter>
    <oddHeader>&amp;L&amp;"Arial,Kursiv"&amp;11Anlage zur Kalkulation&amp;R&amp;"Arial,Kursiv"&amp;11&amp;A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74"/>
  <sheetViews>
    <sheetView topLeftCell="A10" zoomScaleNormal="100" workbookViewId="0">
      <selection activeCell="A42" sqref="A42"/>
    </sheetView>
  </sheetViews>
  <sheetFormatPr baseColWidth="10" defaultColWidth="9.109375" defaultRowHeight="13.8" x14ac:dyDescent="0.25"/>
  <cols>
    <col min="1" max="1" width="4.88671875" style="180" customWidth="1"/>
    <col min="2" max="3" width="14.33203125" style="180" customWidth="1"/>
    <col min="4" max="4" width="11.6640625" style="180" customWidth="1"/>
    <col min="5" max="5" width="10.109375" style="180" customWidth="1"/>
    <col min="6" max="8" width="11.6640625" style="180" customWidth="1"/>
    <col min="9" max="9" width="10.109375" style="180" customWidth="1"/>
    <col min="10" max="10" width="11.6640625" style="180" customWidth="1"/>
    <col min="11" max="11" width="10.109375" style="180" customWidth="1"/>
    <col min="12" max="12" width="9.109375" style="180" customWidth="1"/>
    <col min="13" max="25" width="10.88671875" style="180" customWidth="1"/>
    <col min="26" max="1025" width="10.109375" style="180" customWidth="1"/>
    <col min="1026" max="16384" width="9.109375" style="51"/>
  </cols>
  <sheetData>
    <row r="1" spans="1:30" ht="19.95" customHeight="1" x14ac:dyDescent="0.25">
      <c r="A1" s="382" t="s">
        <v>232</v>
      </c>
      <c r="B1" s="382"/>
      <c r="C1" s="382"/>
      <c r="D1" s="382"/>
      <c r="E1" s="382"/>
      <c r="F1" s="382"/>
      <c r="G1" s="382"/>
      <c r="H1" s="382"/>
      <c r="I1" s="382"/>
      <c r="J1" s="382"/>
      <c r="K1" s="382"/>
      <c r="L1" s="382"/>
      <c r="M1" s="382"/>
      <c r="N1" s="382"/>
      <c r="O1" s="382"/>
      <c r="P1" s="382"/>
      <c r="Q1" s="382"/>
      <c r="R1" s="382"/>
      <c r="S1" s="382"/>
      <c r="T1" s="382"/>
      <c r="U1" s="382"/>
      <c r="V1" s="382"/>
      <c r="W1" s="382"/>
      <c r="X1" s="382"/>
      <c r="Y1" s="382"/>
    </row>
    <row r="2" spans="1:30" ht="19.95" customHeight="1" x14ac:dyDescent="0.25">
      <c r="A2" s="383" t="str">
        <f>'Anlage A'!C7</f>
        <v>Muster GmbH</v>
      </c>
      <c r="B2" s="383"/>
      <c r="C2" s="383"/>
      <c r="D2" s="383"/>
      <c r="E2" s="383"/>
      <c r="F2" s="383"/>
      <c r="G2" s="383"/>
      <c r="H2" s="383"/>
      <c r="I2" s="383"/>
      <c r="J2" s="383"/>
      <c r="K2" s="383"/>
      <c r="L2" s="383"/>
      <c r="M2" s="383"/>
      <c r="N2" s="383"/>
      <c r="O2" s="383"/>
      <c r="P2" s="383"/>
      <c r="Q2" s="383"/>
      <c r="R2" s="383"/>
      <c r="S2" s="383"/>
      <c r="T2" s="383"/>
      <c r="U2" s="383"/>
      <c r="V2" s="383"/>
      <c r="W2" s="383"/>
      <c r="X2" s="383"/>
      <c r="Y2" s="383"/>
    </row>
    <row r="3" spans="1:30" ht="19.95" customHeight="1" x14ac:dyDescent="0.25">
      <c r="A3" s="384" t="str">
        <f>'Anlage A'!C8</f>
        <v>Mustereinrichtung</v>
      </c>
      <c r="B3" s="384"/>
      <c r="C3" s="384"/>
      <c r="D3" s="384"/>
      <c r="E3" s="384"/>
      <c r="F3" s="384"/>
      <c r="G3" s="384"/>
      <c r="H3" s="384"/>
      <c r="I3" s="384"/>
      <c r="J3" s="384"/>
      <c r="K3" s="384"/>
      <c r="L3" s="384"/>
      <c r="M3" s="384"/>
      <c r="N3" s="384"/>
      <c r="O3" s="384"/>
      <c r="P3" s="384"/>
      <c r="Q3" s="384"/>
      <c r="R3" s="384"/>
      <c r="S3" s="384"/>
      <c r="T3" s="384"/>
      <c r="U3" s="384"/>
      <c r="V3" s="384"/>
      <c r="W3" s="384"/>
      <c r="X3" s="384"/>
      <c r="Y3" s="384"/>
    </row>
    <row r="4" spans="1:30" ht="12.75" customHeight="1" x14ac:dyDescent="0.25">
      <c r="A4" s="202"/>
      <c r="B4" s="203"/>
      <c r="C4" s="203"/>
      <c r="D4" s="203"/>
      <c r="E4" s="203"/>
      <c r="F4" s="204"/>
      <c r="G4" s="204"/>
      <c r="H4" s="205"/>
      <c r="I4" s="206"/>
      <c r="J4" s="205"/>
      <c r="K4" s="207"/>
      <c r="L4" s="208"/>
      <c r="M4" s="209"/>
      <c r="N4" s="209"/>
      <c r="O4" s="209"/>
      <c r="P4" s="209"/>
      <c r="Q4" s="209"/>
      <c r="R4" s="209"/>
      <c r="S4" s="209"/>
      <c r="T4" s="209"/>
      <c r="U4" s="209"/>
      <c r="V4" s="209"/>
      <c r="W4" s="209"/>
      <c r="X4" s="209"/>
      <c r="Y4" s="209"/>
    </row>
    <row r="5" spans="1:30" ht="19.95" customHeight="1" x14ac:dyDescent="0.25">
      <c r="A5" s="385" t="s">
        <v>233</v>
      </c>
      <c r="B5" s="385"/>
      <c r="C5" s="385"/>
      <c r="D5" s="181">
        <v>2019</v>
      </c>
      <c r="E5" s="203"/>
      <c r="F5" s="386"/>
      <c r="G5" s="386"/>
      <c r="H5" s="205"/>
      <c r="I5" s="206"/>
      <c r="J5" s="205"/>
      <c r="K5" s="207"/>
      <c r="L5" s="208" t="s">
        <v>16</v>
      </c>
      <c r="M5" s="209"/>
      <c r="N5" s="209"/>
      <c r="O5" s="209"/>
      <c r="P5" s="209"/>
      <c r="Q5" s="209"/>
      <c r="R5" s="209"/>
      <c r="S5" s="209"/>
      <c r="T5" s="209"/>
      <c r="U5" s="209"/>
      <c r="V5" s="209"/>
      <c r="W5" s="209"/>
      <c r="X5" s="209"/>
      <c r="Y5" s="209"/>
    </row>
    <row r="6" spans="1:30" ht="19.95" customHeight="1" x14ac:dyDescent="0.25">
      <c r="A6" s="210"/>
      <c r="B6" s="210"/>
      <c r="C6" s="210"/>
      <c r="D6" s="210"/>
      <c r="E6" s="210"/>
      <c r="F6" s="387" t="s">
        <v>234</v>
      </c>
      <c r="G6" s="387"/>
      <c r="H6" s="182">
        <v>43466</v>
      </c>
      <c r="I6" s="211" t="s">
        <v>94</v>
      </c>
      <c r="J6" s="182">
        <v>43830</v>
      </c>
      <c r="K6" s="211">
        <f>DATEDIF(H6,J6,"M")+1</f>
        <v>12</v>
      </c>
      <c r="L6" s="209"/>
      <c r="M6" s="212" t="s">
        <v>235</v>
      </c>
      <c r="N6" s="213"/>
      <c r="O6" s="213"/>
      <c r="P6" s="213"/>
      <c r="Q6" s="213"/>
      <c r="R6" s="213"/>
      <c r="S6" s="213"/>
      <c r="T6" s="213"/>
      <c r="U6" s="213"/>
      <c r="V6" s="213"/>
      <c r="W6" s="213"/>
      <c r="X6" s="213"/>
      <c r="Y6" s="209"/>
    </row>
    <row r="7" spans="1:30" ht="19.95" customHeight="1" x14ac:dyDescent="0.25">
      <c r="A7" s="210"/>
      <c r="B7" s="210"/>
      <c r="C7" s="210"/>
      <c r="D7" s="210"/>
      <c r="E7" s="210"/>
      <c r="F7" s="388" t="s">
        <v>236</v>
      </c>
      <c r="G7" s="388"/>
      <c r="H7" s="214">
        <f>X64</f>
        <v>2</v>
      </c>
      <c r="I7" s="215"/>
      <c r="J7" s="215"/>
      <c r="K7" s="215" t="s">
        <v>237</v>
      </c>
      <c r="L7" s="210"/>
      <c r="M7" s="212" t="s">
        <v>238</v>
      </c>
      <c r="N7" s="210"/>
      <c r="O7" s="210"/>
      <c r="P7" s="210"/>
      <c r="Q7" s="210"/>
      <c r="R7" s="210"/>
      <c r="S7" s="210"/>
      <c r="T7" s="210"/>
      <c r="U7" s="210"/>
      <c r="V7" s="210"/>
      <c r="W7" s="210"/>
      <c r="X7" s="210"/>
      <c r="Y7" s="209"/>
    </row>
    <row r="8" spans="1:30" ht="30.75" customHeight="1" x14ac:dyDescent="0.25">
      <c r="A8" s="389" t="s">
        <v>239</v>
      </c>
      <c r="B8" s="390" t="s">
        <v>4</v>
      </c>
      <c r="C8" s="389" t="s">
        <v>240</v>
      </c>
      <c r="D8" s="389" t="s">
        <v>241</v>
      </c>
      <c r="E8" s="216" t="s">
        <v>242</v>
      </c>
      <c r="F8" s="389" t="s">
        <v>243</v>
      </c>
      <c r="G8" s="389" t="s">
        <v>244</v>
      </c>
      <c r="H8" s="391" t="s">
        <v>245</v>
      </c>
      <c r="I8" s="389" t="s">
        <v>246</v>
      </c>
      <c r="J8" s="389"/>
      <c r="K8" s="389"/>
      <c r="L8" s="389" t="s">
        <v>247</v>
      </c>
      <c r="M8" s="217">
        <f>H6</f>
        <v>43466</v>
      </c>
      <c r="N8" s="217">
        <f t="shared" ref="N8:X8" si="0">DATE(YEAR(M8),MONTH(M8)+1,1)</f>
        <v>43497</v>
      </c>
      <c r="O8" s="217">
        <f t="shared" si="0"/>
        <v>43525</v>
      </c>
      <c r="P8" s="217">
        <f t="shared" si="0"/>
        <v>43556</v>
      </c>
      <c r="Q8" s="217">
        <f t="shared" si="0"/>
        <v>43586</v>
      </c>
      <c r="R8" s="217">
        <f t="shared" si="0"/>
        <v>43617</v>
      </c>
      <c r="S8" s="217">
        <f t="shared" si="0"/>
        <v>43647</v>
      </c>
      <c r="T8" s="217">
        <f t="shared" si="0"/>
        <v>43678</v>
      </c>
      <c r="U8" s="217">
        <f t="shared" si="0"/>
        <v>43709</v>
      </c>
      <c r="V8" s="217">
        <f t="shared" si="0"/>
        <v>43739</v>
      </c>
      <c r="W8" s="217">
        <f t="shared" si="0"/>
        <v>43770</v>
      </c>
      <c r="X8" s="217">
        <f t="shared" si="0"/>
        <v>43800</v>
      </c>
      <c r="Y8" s="218" t="s">
        <v>248</v>
      </c>
    </row>
    <row r="9" spans="1:30" ht="18" customHeight="1" x14ac:dyDescent="0.25">
      <c r="A9" s="389"/>
      <c r="B9" s="389"/>
      <c r="C9" s="389"/>
      <c r="D9" s="389"/>
      <c r="E9" s="216" t="s">
        <v>249</v>
      </c>
      <c r="F9" s="389"/>
      <c r="G9" s="389"/>
      <c r="H9" s="391"/>
      <c r="I9" s="389" t="s">
        <v>250</v>
      </c>
      <c r="J9" s="389"/>
      <c r="K9" s="389"/>
      <c r="L9" s="389" t="s">
        <v>251</v>
      </c>
      <c r="M9" s="219">
        <v>1</v>
      </c>
      <c r="N9" s="219">
        <v>2</v>
      </c>
      <c r="O9" s="219">
        <v>3</v>
      </c>
      <c r="P9" s="219">
        <v>4</v>
      </c>
      <c r="Q9" s="219">
        <v>5</v>
      </c>
      <c r="R9" s="219">
        <v>6</v>
      </c>
      <c r="S9" s="219">
        <v>7</v>
      </c>
      <c r="T9" s="219">
        <v>8</v>
      </c>
      <c r="U9" s="219">
        <v>9</v>
      </c>
      <c r="V9" s="219">
        <v>10</v>
      </c>
      <c r="W9" s="219">
        <v>11</v>
      </c>
      <c r="X9" s="219">
        <v>12</v>
      </c>
      <c r="Y9" s="220"/>
    </row>
    <row r="10" spans="1:30" ht="34.5" customHeight="1" x14ac:dyDescent="0.25">
      <c r="A10" s="390" t="s">
        <v>252</v>
      </c>
      <c r="B10" s="390"/>
      <c r="C10" s="390"/>
      <c r="D10" s="390"/>
      <c r="E10" s="216" t="s">
        <v>253</v>
      </c>
      <c r="F10" s="216" t="s">
        <v>254</v>
      </c>
      <c r="G10" s="216" t="s">
        <v>254</v>
      </c>
      <c r="H10" s="391"/>
      <c r="I10" s="216" t="s">
        <v>255</v>
      </c>
      <c r="J10" s="216" t="s">
        <v>256</v>
      </c>
      <c r="K10" s="216" t="s">
        <v>257</v>
      </c>
      <c r="L10" s="389" t="s">
        <v>258</v>
      </c>
      <c r="M10" s="219" t="s">
        <v>259</v>
      </c>
      <c r="N10" s="219" t="s">
        <v>259</v>
      </c>
      <c r="O10" s="219" t="s">
        <v>259</v>
      </c>
      <c r="P10" s="219" t="s">
        <v>259</v>
      </c>
      <c r="Q10" s="219" t="s">
        <v>259</v>
      </c>
      <c r="R10" s="219" t="s">
        <v>259</v>
      </c>
      <c r="S10" s="219" t="s">
        <v>259</v>
      </c>
      <c r="T10" s="219" t="s">
        <v>259</v>
      </c>
      <c r="U10" s="219" t="s">
        <v>259</v>
      </c>
      <c r="V10" s="219" t="s">
        <v>259</v>
      </c>
      <c r="W10" s="219" t="s">
        <v>259</v>
      </c>
      <c r="X10" s="219" t="s">
        <v>259</v>
      </c>
      <c r="Y10" s="219" t="s">
        <v>259</v>
      </c>
      <c r="AD10" s="183"/>
    </row>
    <row r="11" spans="1:30" x14ac:dyDescent="0.25">
      <c r="A11" s="184">
        <v>1</v>
      </c>
      <c r="B11" s="184" t="s">
        <v>260</v>
      </c>
      <c r="C11" s="184" t="s">
        <v>261</v>
      </c>
      <c r="D11" s="182">
        <v>33043</v>
      </c>
      <c r="E11" s="185" t="s">
        <v>262</v>
      </c>
      <c r="F11" s="182">
        <v>42583</v>
      </c>
      <c r="G11" s="182">
        <v>43677</v>
      </c>
      <c r="H11" s="182"/>
      <c r="I11" s="46">
        <v>1090.7</v>
      </c>
      <c r="J11" s="46">
        <v>1152.0999999999999</v>
      </c>
      <c r="K11" s="46">
        <v>1253.4000000000001</v>
      </c>
      <c r="L11" s="12">
        <f t="shared" ref="L11:L55" si="1">COUNTA(M11:X11)</f>
        <v>7</v>
      </c>
      <c r="M11" s="46">
        <v>1253.4000000000001</v>
      </c>
      <c r="N11" s="46">
        <f t="shared" ref="N11:S12" si="2">M11</f>
        <v>1253.4000000000001</v>
      </c>
      <c r="O11" s="46">
        <f t="shared" si="2"/>
        <v>1253.4000000000001</v>
      </c>
      <c r="P11" s="46">
        <f t="shared" si="2"/>
        <v>1253.4000000000001</v>
      </c>
      <c r="Q11" s="46">
        <f t="shared" si="2"/>
        <v>1253.4000000000001</v>
      </c>
      <c r="R11" s="46">
        <f t="shared" si="2"/>
        <v>1253.4000000000001</v>
      </c>
      <c r="S11" s="46">
        <f t="shared" si="2"/>
        <v>1253.4000000000001</v>
      </c>
      <c r="T11" s="46"/>
      <c r="U11" s="46"/>
      <c r="V11" s="46"/>
      <c r="W11" s="46"/>
      <c r="X11" s="46"/>
      <c r="Y11" s="46">
        <v>0</v>
      </c>
    </row>
    <row r="12" spans="1:30" x14ac:dyDescent="0.25">
      <c r="A12" s="184">
        <v>2</v>
      </c>
      <c r="B12" s="184" t="s">
        <v>263</v>
      </c>
      <c r="C12" s="184" t="s">
        <v>264</v>
      </c>
      <c r="D12" s="182">
        <v>34501</v>
      </c>
      <c r="E12" s="185" t="s">
        <v>262</v>
      </c>
      <c r="F12" s="182">
        <v>42583</v>
      </c>
      <c r="G12" s="182">
        <v>44043</v>
      </c>
      <c r="H12" s="182"/>
      <c r="I12" s="46">
        <v>1090.7</v>
      </c>
      <c r="J12" s="46">
        <v>1152.0999999999999</v>
      </c>
      <c r="K12" s="46">
        <v>1253.4000000000001</v>
      </c>
      <c r="L12" s="12">
        <f t="shared" si="1"/>
        <v>12</v>
      </c>
      <c r="M12" s="46">
        <v>1152.0999999999999</v>
      </c>
      <c r="N12" s="46">
        <f t="shared" si="2"/>
        <v>1152.0999999999999</v>
      </c>
      <c r="O12" s="46">
        <f t="shared" si="2"/>
        <v>1152.0999999999999</v>
      </c>
      <c r="P12" s="46">
        <f t="shared" si="2"/>
        <v>1152.0999999999999</v>
      </c>
      <c r="Q12" s="46">
        <f t="shared" si="2"/>
        <v>1152.0999999999999</v>
      </c>
      <c r="R12" s="46">
        <f t="shared" si="2"/>
        <v>1152.0999999999999</v>
      </c>
      <c r="S12" s="46">
        <f t="shared" si="2"/>
        <v>1152.0999999999999</v>
      </c>
      <c r="T12" s="46">
        <v>1253.4000000000001</v>
      </c>
      <c r="U12" s="46">
        <f t="shared" ref="U12:X13" si="3">T12</f>
        <v>1253.4000000000001</v>
      </c>
      <c r="V12" s="46">
        <f t="shared" si="3"/>
        <v>1253.4000000000001</v>
      </c>
      <c r="W12" s="46">
        <f t="shared" si="3"/>
        <v>1253.4000000000001</v>
      </c>
      <c r="X12" s="46">
        <f t="shared" si="3"/>
        <v>1253.4000000000001</v>
      </c>
      <c r="Y12" s="46">
        <v>0</v>
      </c>
    </row>
    <row r="13" spans="1:30" x14ac:dyDescent="0.25">
      <c r="A13" s="184">
        <v>3</v>
      </c>
      <c r="B13" s="184" t="s">
        <v>265</v>
      </c>
      <c r="C13" s="184" t="s">
        <v>265</v>
      </c>
      <c r="D13" s="182" t="s">
        <v>266</v>
      </c>
      <c r="E13" s="185" t="s">
        <v>262</v>
      </c>
      <c r="F13" s="182">
        <v>43678</v>
      </c>
      <c r="G13" s="182">
        <v>44773</v>
      </c>
      <c r="H13" s="182"/>
      <c r="I13" s="46">
        <v>1090.7</v>
      </c>
      <c r="J13" s="46">
        <v>1152.0999999999999</v>
      </c>
      <c r="K13" s="46">
        <v>1254.4000000000001</v>
      </c>
      <c r="L13" s="12">
        <f t="shared" si="1"/>
        <v>5</v>
      </c>
      <c r="M13" s="46"/>
      <c r="N13" s="46"/>
      <c r="O13" s="46"/>
      <c r="P13" s="46"/>
      <c r="Q13" s="46"/>
      <c r="R13" s="46"/>
      <c r="S13" s="46"/>
      <c r="T13" s="46">
        <v>1090.7</v>
      </c>
      <c r="U13" s="46">
        <f t="shared" si="3"/>
        <v>1090.7</v>
      </c>
      <c r="V13" s="46">
        <f t="shared" si="3"/>
        <v>1090.7</v>
      </c>
      <c r="W13" s="46">
        <f t="shared" si="3"/>
        <v>1090.7</v>
      </c>
      <c r="X13" s="46">
        <f t="shared" si="3"/>
        <v>1090.7</v>
      </c>
      <c r="Y13" s="46">
        <v>0</v>
      </c>
    </row>
    <row r="14" spans="1:30" x14ac:dyDescent="0.25">
      <c r="A14" s="184">
        <v>4</v>
      </c>
      <c r="B14" s="184"/>
      <c r="C14" s="184"/>
      <c r="D14" s="182"/>
      <c r="E14" s="185"/>
      <c r="F14" s="182"/>
      <c r="G14" s="182"/>
      <c r="H14" s="182"/>
      <c r="I14" s="46"/>
      <c r="J14" s="46"/>
      <c r="K14" s="46"/>
      <c r="L14" s="12">
        <f t="shared" si="1"/>
        <v>0</v>
      </c>
      <c r="M14" s="46"/>
      <c r="N14" s="46"/>
      <c r="O14" s="46"/>
      <c r="P14" s="46"/>
      <c r="Q14" s="46"/>
      <c r="R14" s="46"/>
      <c r="S14" s="46"/>
      <c r="T14" s="46"/>
      <c r="U14" s="46"/>
      <c r="V14" s="46"/>
      <c r="W14" s="46"/>
      <c r="X14" s="46"/>
      <c r="Y14" s="46"/>
    </row>
    <row r="15" spans="1:30" x14ac:dyDescent="0.25">
      <c r="A15" s="184">
        <v>5</v>
      </c>
      <c r="B15" s="184"/>
      <c r="C15" s="184"/>
      <c r="D15" s="182"/>
      <c r="E15" s="185"/>
      <c r="F15" s="182"/>
      <c r="G15" s="182"/>
      <c r="H15" s="182"/>
      <c r="I15" s="46"/>
      <c r="J15" s="46"/>
      <c r="K15" s="46"/>
      <c r="L15" s="12">
        <f t="shared" si="1"/>
        <v>0</v>
      </c>
      <c r="M15" s="46"/>
      <c r="N15" s="46"/>
      <c r="O15" s="46"/>
      <c r="P15" s="46"/>
      <c r="Q15" s="46"/>
      <c r="R15" s="46"/>
      <c r="S15" s="46"/>
      <c r="T15" s="46"/>
      <c r="U15" s="46"/>
      <c r="V15" s="46"/>
      <c r="W15" s="46"/>
      <c r="X15" s="46"/>
      <c r="Y15" s="46"/>
    </row>
    <row r="16" spans="1:30" x14ac:dyDescent="0.25">
      <c r="A16" s="184">
        <v>6</v>
      </c>
      <c r="B16" s="184"/>
      <c r="C16" s="184"/>
      <c r="D16" s="182"/>
      <c r="E16" s="185"/>
      <c r="F16" s="182"/>
      <c r="G16" s="182"/>
      <c r="H16" s="182"/>
      <c r="I16" s="46"/>
      <c r="J16" s="46"/>
      <c r="K16" s="46"/>
      <c r="L16" s="12">
        <f t="shared" si="1"/>
        <v>0</v>
      </c>
      <c r="M16" s="46"/>
      <c r="N16" s="46"/>
      <c r="O16" s="46"/>
      <c r="P16" s="46"/>
      <c r="Q16" s="46"/>
      <c r="R16" s="46"/>
      <c r="S16" s="46"/>
      <c r="T16" s="46"/>
      <c r="U16" s="46"/>
      <c r="V16" s="46"/>
      <c r="W16" s="46"/>
      <c r="X16" s="46"/>
      <c r="Y16" s="46"/>
    </row>
    <row r="17" spans="1:29" x14ac:dyDescent="0.25">
      <c r="A17" s="184">
        <v>7</v>
      </c>
      <c r="B17" s="184"/>
      <c r="C17" s="184"/>
      <c r="D17" s="182"/>
      <c r="E17" s="185"/>
      <c r="F17" s="182"/>
      <c r="G17" s="182"/>
      <c r="H17" s="182"/>
      <c r="I17" s="46"/>
      <c r="J17" s="46"/>
      <c r="K17" s="46"/>
      <c r="L17" s="12">
        <f t="shared" si="1"/>
        <v>0</v>
      </c>
      <c r="M17" s="46"/>
      <c r="N17" s="46"/>
      <c r="O17" s="46"/>
      <c r="P17" s="46"/>
      <c r="Q17" s="46"/>
      <c r="R17" s="46"/>
      <c r="S17" s="46"/>
      <c r="T17" s="46"/>
      <c r="U17" s="46"/>
      <c r="V17" s="46"/>
      <c r="W17" s="46"/>
      <c r="X17" s="46"/>
      <c r="Y17" s="46"/>
    </row>
    <row r="18" spans="1:29" x14ac:dyDescent="0.25">
      <c r="A18" s="184">
        <v>8</v>
      </c>
      <c r="B18" s="184"/>
      <c r="C18" s="184"/>
      <c r="D18" s="182"/>
      <c r="E18" s="185"/>
      <c r="F18" s="182"/>
      <c r="G18" s="182"/>
      <c r="H18" s="182"/>
      <c r="I18" s="46"/>
      <c r="J18" s="46"/>
      <c r="K18" s="46"/>
      <c r="L18" s="12">
        <f t="shared" si="1"/>
        <v>0</v>
      </c>
      <c r="M18" s="46"/>
      <c r="N18" s="46"/>
      <c r="O18" s="46"/>
      <c r="P18" s="46"/>
      <c r="Q18" s="46"/>
      <c r="R18" s="46"/>
      <c r="S18" s="46"/>
      <c r="T18" s="46"/>
      <c r="U18" s="46"/>
      <c r="V18" s="46"/>
      <c r="W18" s="46"/>
      <c r="X18" s="46"/>
      <c r="Y18" s="46"/>
    </row>
    <row r="19" spans="1:29" x14ac:dyDescent="0.25">
      <c r="A19" s="184">
        <v>9</v>
      </c>
      <c r="B19" s="184"/>
      <c r="C19" s="184"/>
      <c r="D19" s="182"/>
      <c r="E19" s="185"/>
      <c r="F19" s="182"/>
      <c r="G19" s="182"/>
      <c r="H19" s="182"/>
      <c r="I19" s="46"/>
      <c r="J19" s="46"/>
      <c r="K19" s="46"/>
      <c r="L19" s="12">
        <f t="shared" si="1"/>
        <v>0</v>
      </c>
      <c r="M19" s="46"/>
      <c r="N19" s="46"/>
      <c r="O19" s="46"/>
      <c r="P19" s="46"/>
      <c r="Q19" s="46"/>
      <c r="R19" s="46"/>
      <c r="S19" s="46"/>
      <c r="T19" s="46"/>
      <c r="U19" s="46"/>
      <c r="V19" s="46"/>
      <c r="W19" s="46"/>
      <c r="X19" s="46"/>
      <c r="Y19" s="46"/>
      <c r="AB19" s="183"/>
    </row>
    <row r="20" spans="1:29" x14ac:dyDescent="0.25">
      <c r="A20" s="184">
        <v>10</v>
      </c>
      <c r="B20" s="184"/>
      <c r="C20" s="184"/>
      <c r="D20" s="182"/>
      <c r="E20" s="185"/>
      <c r="F20" s="182"/>
      <c r="G20" s="182"/>
      <c r="H20" s="182"/>
      <c r="I20" s="46"/>
      <c r="J20" s="46"/>
      <c r="K20" s="46"/>
      <c r="L20" s="12">
        <f t="shared" si="1"/>
        <v>0</v>
      </c>
      <c r="M20" s="46"/>
      <c r="N20" s="46"/>
      <c r="O20" s="46"/>
      <c r="P20" s="46"/>
      <c r="Q20" s="46"/>
      <c r="R20" s="46"/>
      <c r="S20" s="46"/>
      <c r="T20" s="46"/>
      <c r="U20" s="46"/>
      <c r="V20" s="46"/>
      <c r="W20" s="46"/>
      <c r="X20" s="46"/>
      <c r="Y20" s="46"/>
    </row>
    <row r="21" spans="1:29" x14ac:dyDescent="0.25">
      <c r="A21" s="184">
        <v>11</v>
      </c>
      <c r="B21" s="184"/>
      <c r="C21" s="184"/>
      <c r="D21" s="182"/>
      <c r="E21" s="185"/>
      <c r="F21" s="182"/>
      <c r="G21" s="182"/>
      <c r="H21" s="182"/>
      <c r="I21" s="46"/>
      <c r="J21" s="46"/>
      <c r="K21" s="46"/>
      <c r="L21" s="12">
        <f t="shared" si="1"/>
        <v>0</v>
      </c>
      <c r="M21" s="46"/>
      <c r="N21" s="46"/>
      <c r="O21" s="46"/>
      <c r="P21" s="46"/>
      <c r="Q21" s="46"/>
      <c r="R21" s="46"/>
      <c r="S21" s="46"/>
      <c r="T21" s="46"/>
      <c r="U21" s="46"/>
      <c r="V21" s="46"/>
      <c r="W21" s="46"/>
      <c r="X21" s="46"/>
      <c r="Y21" s="46"/>
    </row>
    <row r="22" spans="1:29" x14ac:dyDescent="0.25">
      <c r="A22" s="184">
        <v>12</v>
      </c>
      <c r="B22" s="184"/>
      <c r="C22" s="184"/>
      <c r="D22" s="182"/>
      <c r="E22" s="185"/>
      <c r="F22" s="182"/>
      <c r="G22" s="182"/>
      <c r="H22" s="182"/>
      <c r="I22" s="46"/>
      <c r="J22" s="46"/>
      <c r="K22" s="46"/>
      <c r="L22" s="12">
        <f t="shared" si="1"/>
        <v>0</v>
      </c>
      <c r="M22" s="46"/>
      <c r="N22" s="46"/>
      <c r="O22" s="46"/>
      <c r="P22" s="46"/>
      <c r="Q22" s="46"/>
      <c r="R22" s="46"/>
      <c r="S22" s="46"/>
      <c r="T22" s="46"/>
      <c r="U22" s="46"/>
      <c r="V22" s="46"/>
      <c r="W22" s="46"/>
      <c r="X22" s="46"/>
      <c r="Y22" s="46"/>
    </row>
    <row r="23" spans="1:29" x14ac:dyDescent="0.25">
      <c r="A23" s="184">
        <v>13</v>
      </c>
      <c r="B23" s="184"/>
      <c r="C23" s="184"/>
      <c r="D23" s="182"/>
      <c r="E23" s="185"/>
      <c r="F23" s="182"/>
      <c r="G23" s="182"/>
      <c r="H23" s="182"/>
      <c r="I23" s="46"/>
      <c r="J23" s="46"/>
      <c r="K23" s="46"/>
      <c r="L23" s="12">
        <f t="shared" si="1"/>
        <v>0</v>
      </c>
      <c r="M23" s="46"/>
      <c r="N23" s="46"/>
      <c r="O23" s="46"/>
      <c r="P23" s="46"/>
      <c r="Q23" s="46"/>
      <c r="R23" s="46"/>
      <c r="S23" s="46"/>
      <c r="T23" s="46"/>
      <c r="U23" s="46"/>
      <c r="V23" s="46"/>
      <c r="W23" s="46"/>
      <c r="X23" s="46"/>
      <c r="Y23" s="46"/>
    </row>
    <row r="24" spans="1:29" x14ac:dyDescent="0.25">
      <c r="A24" s="184">
        <v>14</v>
      </c>
      <c r="B24" s="184"/>
      <c r="C24" s="184"/>
      <c r="D24" s="182"/>
      <c r="E24" s="185"/>
      <c r="F24" s="182"/>
      <c r="G24" s="182"/>
      <c r="H24" s="182"/>
      <c r="I24" s="46"/>
      <c r="J24" s="46"/>
      <c r="K24" s="46"/>
      <c r="L24" s="12">
        <f t="shared" si="1"/>
        <v>0</v>
      </c>
      <c r="M24" s="46"/>
      <c r="N24" s="46"/>
      <c r="O24" s="46"/>
      <c r="P24" s="46"/>
      <c r="Q24" s="46"/>
      <c r="R24" s="46"/>
      <c r="S24" s="46"/>
      <c r="T24" s="46"/>
      <c r="U24" s="46"/>
      <c r="V24" s="46"/>
      <c r="W24" s="46"/>
      <c r="X24" s="46"/>
      <c r="Y24" s="46"/>
    </row>
    <row r="25" spans="1:29" x14ac:dyDescent="0.25">
      <c r="A25" s="184">
        <v>15</v>
      </c>
      <c r="B25" s="184"/>
      <c r="C25" s="184"/>
      <c r="D25" s="182"/>
      <c r="E25" s="185"/>
      <c r="F25" s="182"/>
      <c r="G25" s="182"/>
      <c r="H25" s="182"/>
      <c r="I25" s="46"/>
      <c r="J25" s="46"/>
      <c r="K25" s="46"/>
      <c r="L25" s="12">
        <f t="shared" si="1"/>
        <v>0</v>
      </c>
      <c r="M25" s="46"/>
      <c r="N25" s="46"/>
      <c r="O25" s="46"/>
      <c r="P25" s="46"/>
      <c r="Q25" s="46"/>
      <c r="R25" s="46"/>
      <c r="S25" s="46"/>
      <c r="T25" s="46"/>
      <c r="U25" s="46"/>
      <c r="V25" s="46"/>
      <c r="W25" s="46"/>
      <c r="X25" s="46"/>
      <c r="Y25" s="46"/>
    </row>
    <row r="26" spans="1:29" x14ac:dyDescent="0.25">
      <c r="A26" s="184">
        <v>16</v>
      </c>
      <c r="B26" s="184"/>
      <c r="C26" s="184"/>
      <c r="D26" s="182"/>
      <c r="E26" s="185"/>
      <c r="F26" s="182"/>
      <c r="G26" s="182"/>
      <c r="H26" s="182"/>
      <c r="I26" s="46"/>
      <c r="J26" s="46"/>
      <c r="K26" s="46"/>
      <c r="L26" s="12">
        <f t="shared" si="1"/>
        <v>0</v>
      </c>
      <c r="M26" s="46"/>
      <c r="N26" s="46"/>
      <c r="O26" s="46"/>
      <c r="P26" s="46"/>
      <c r="Q26" s="46"/>
      <c r="R26" s="46"/>
      <c r="S26" s="46"/>
      <c r="T26" s="46"/>
      <c r="U26" s="46"/>
      <c r="V26" s="46"/>
      <c r="W26" s="46"/>
      <c r="X26" s="46"/>
      <c r="Y26" s="46"/>
    </row>
    <row r="27" spans="1:29" x14ac:dyDescent="0.25">
      <c r="A27" s="184">
        <v>17</v>
      </c>
      <c r="B27" s="184"/>
      <c r="C27" s="184"/>
      <c r="D27" s="182"/>
      <c r="E27" s="185"/>
      <c r="F27" s="182"/>
      <c r="G27" s="182"/>
      <c r="H27" s="182"/>
      <c r="I27" s="46"/>
      <c r="J27" s="46"/>
      <c r="K27" s="46"/>
      <c r="L27" s="12">
        <f t="shared" si="1"/>
        <v>0</v>
      </c>
      <c r="M27" s="46"/>
      <c r="N27" s="46"/>
      <c r="O27" s="46"/>
      <c r="P27" s="46"/>
      <c r="Q27" s="46"/>
      <c r="R27" s="46"/>
      <c r="S27" s="46"/>
      <c r="T27" s="46"/>
      <c r="U27" s="46"/>
      <c r="V27" s="46"/>
      <c r="W27" s="46"/>
      <c r="X27" s="46"/>
      <c r="Y27" s="46"/>
    </row>
    <row r="28" spans="1:29" x14ac:dyDescent="0.25">
      <c r="A28" s="184">
        <v>18</v>
      </c>
      <c r="B28" s="184"/>
      <c r="C28" s="184"/>
      <c r="D28" s="182"/>
      <c r="E28" s="185"/>
      <c r="F28" s="182"/>
      <c r="G28" s="182"/>
      <c r="H28" s="182"/>
      <c r="I28" s="46"/>
      <c r="J28" s="46"/>
      <c r="K28" s="46"/>
      <c r="L28" s="12">
        <f t="shared" si="1"/>
        <v>0</v>
      </c>
      <c r="M28" s="46"/>
      <c r="N28" s="46"/>
      <c r="O28" s="46"/>
      <c r="P28" s="46"/>
      <c r="Q28" s="46"/>
      <c r="R28" s="46"/>
      <c r="S28" s="46"/>
      <c r="T28" s="46"/>
      <c r="U28" s="46"/>
      <c r="V28" s="46"/>
      <c r="W28" s="46"/>
      <c r="X28" s="46"/>
      <c r="Y28" s="46"/>
      <c r="AC28" s="183"/>
    </row>
    <row r="29" spans="1:29" x14ac:dyDescent="0.25">
      <c r="A29" s="184">
        <v>19</v>
      </c>
      <c r="B29" s="184"/>
      <c r="C29" s="184"/>
      <c r="D29" s="182"/>
      <c r="E29" s="185"/>
      <c r="F29" s="182"/>
      <c r="G29" s="182"/>
      <c r="H29" s="182"/>
      <c r="I29" s="46"/>
      <c r="J29" s="46"/>
      <c r="K29" s="46"/>
      <c r="L29" s="12">
        <f t="shared" si="1"/>
        <v>0</v>
      </c>
      <c r="M29" s="46"/>
      <c r="N29" s="46"/>
      <c r="O29" s="46"/>
      <c r="P29" s="46"/>
      <c r="Q29" s="46"/>
      <c r="R29" s="46"/>
      <c r="S29" s="46"/>
      <c r="T29" s="46"/>
      <c r="U29" s="46"/>
      <c r="V29" s="46"/>
      <c r="W29" s="46"/>
      <c r="X29" s="46"/>
      <c r="Y29" s="46"/>
    </row>
    <row r="30" spans="1:29" x14ac:dyDescent="0.25">
      <c r="A30" s="184">
        <v>20</v>
      </c>
      <c r="B30" s="184"/>
      <c r="C30" s="184"/>
      <c r="D30" s="182"/>
      <c r="E30" s="185"/>
      <c r="F30" s="182"/>
      <c r="G30" s="182"/>
      <c r="H30" s="182"/>
      <c r="I30" s="46"/>
      <c r="J30" s="46"/>
      <c r="K30" s="46"/>
      <c r="L30" s="12">
        <f t="shared" si="1"/>
        <v>0</v>
      </c>
      <c r="M30" s="46"/>
      <c r="N30" s="46"/>
      <c r="O30" s="46"/>
      <c r="P30" s="46"/>
      <c r="Q30" s="46"/>
      <c r="R30" s="46"/>
      <c r="S30" s="46"/>
      <c r="T30" s="46"/>
      <c r="U30" s="46"/>
      <c r="V30" s="46"/>
      <c r="W30" s="46"/>
      <c r="X30" s="46"/>
      <c r="Y30" s="46"/>
    </row>
    <row r="31" spans="1:29" x14ac:dyDescent="0.25">
      <c r="A31" s="184">
        <v>21</v>
      </c>
      <c r="B31" s="184"/>
      <c r="C31" s="184"/>
      <c r="D31" s="182"/>
      <c r="E31" s="185"/>
      <c r="F31" s="182"/>
      <c r="G31" s="182"/>
      <c r="H31" s="182"/>
      <c r="I31" s="46"/>
      <c r="J31" s="46"/>
      <c r="K31" s="46"/>
      <c r="L31" s="12">
        <f t="shared" si="1"/>
        <v>0</v>
      </c>
      <c r="M31" s="46"/>
      <c r="N31" s="46"/>
      <c r="O31" s="46"/>
      <c r="P31" s="46"/>
      <c r="Q31" s="46"/>
      <c r="R31" s="46"/>
      <c r="S31" s="46"/>
      <c r="T31" s="46"/>
      <c r="U31" s="46"/>
      <c r="V31" s="46"/>
      <c r="W31" s="46"/>
      <c r="X31" s="46"/>
      <c r="Y31" s="46"/>
    </row>
    <row r="32" spans="1:29" x14ac:dyDescent="0.25">
      <c r="A32" s="184">
        <v>22</v>
      </c>
      <c r="B32" s="184"/>
      <c r="C32" s="184"/>
      <c r="D32" s="182"/>
      <c r="E32" s="185"/>
      <c r="F32" s="182"/>
      <c r="G32" s="182"/>
      <c r="H32" s="182"/>
      <c r="I32" s="46"/>
      <c r="J32" s="46"/>
      <c r="K32" s="46"/>
      <c r="L32" s="12">
        <f t="shared" si="1"/>
        <v>0</v>
      </c>
      <c r="M32" s="46"/>
      <c r="N32" s="46"/>
      <c r="O32" s="46"/>
      <c r="P32" s="46"/>
      <c r="Q32" s="46"/>
      <c r="R32" s="46"/>
      <c r="S32" s="46"/>
      <c r="T32" s="46"/>
      <c r="U32" s="46"/>
      <c r="V32" s="46"/>
      <c r="W32" s="46"/>
      <c r="X32" s="46"/>
      <c r="Y32" s="46"/>
    </row>
    <row r="33" spans="1:28" x14ac:dyDescent="0.25">
      <c r="A33" s="184">
        <v>23</v>
      </c>
      <c r="B33" s="184"/>
      <c r="C33" s="184"/>
      <c r="D33" s="184"/>
      <c r="E33" s="185"/>
      <c r="F33" s="182"/>
      <c r="G33" s="182"/>
      <c r="H33" s="182"/>
      <c r="I33" s="46"/>
      <c r="J33" s="46"/>
      <c r="K33" s="46"/>
      <c r="L33" s="12">
        <f t="shared" si="1"/>
        <v>0</v>
      </c>
      <c r="M33" s="46"/>
      <c r="N33" s="46"/>
      <c r="O33" s="46"/>
      <c r="P33" s="46"/>
      <c r="Q33" s="46"/>
      <c r="R33" s="46"/>
      <c r="S33" s="46"/>
      <c r="T33" s="46"/>
      <c r="U33" s="46"/>
      <c r="V33" s="46"/>
      <c r="W33" s="46"/>
      <c r="X33" s="46"/>
      <c r="Y33" s="46"/>
    </row>
    <row r="34" spans="1:28" x14ac:dyDescent="0.25">
      <c r="A34" s="184">
        <v>24</v>
      </c>
      <c r="B34" s="184"/>
      <c r="C34" s="184"/>
      <c r="D34" s="184"/>
      <c r="E34" s="185"/>
      <c r="F34" s="182"/>
      <c r="G34" s="182"/>
      <c r="H34" s="182"/>
      <c r="I34" s="46"/>
      <c r="J34" s="46"/>
      <c r="K34" s="46"/>
      <c r="L34" s="12">
        <f t="shared" si="1"/>
        <v>0</v>
      </c>
      <c r="M34" s="46"/>
      <c r="N34" s="46"/>
      <c r="O34" s="46"/>
      <c r="P34" s="46"/>
      <c r="Q34" s="46"/>
      <c r="R34" s="46"/>
      <c r="S34" s="46"/>
      <c r="T34" s="46"/>
      <c r="U34" s="46"/>
      <c r="V34" s="46"/>
      <c r="W34" s="46"/>
      <c r="X34" s="46"/>
      <c r="Y34" s="46"/>
      <c r="AB34" s="183"/>
    </row>
    <row r="35" spans="1:28" x14ac:dyDescent="0.25">
      <c r="A35" s="184">
        <v>25</v>
      </c>
      <c r="B35" s="184"/>
      <c r="C35" s="184"/>
      <c r="D35" s="184"/>
      <c r="E35" s="185"/>
      <c r="F35" s="182"/>
      <c r="G35" s="182"/>
      <c r="H35" s="182"/>
      <c r="I35" s="46"/>
      <c r="J35" s="46"/>
      <c r="K35" s="46"/>
      <c r="L35" s="12">
        <f t="shared" si="1"/>
        <v>0</v>
      </c>
      <c r="M35" s="46"/>
      <c r="N35" s="46"/>
      <c r="O35" s="46"/>
      <c r="P35" s="46"/>
      <c r="Q35" s="46"/>
      <c r="R35" s="46"/>
      <c r="S35" s="46"/>
      <c r="T35" s="46"/>
      <c r="U35" s="46"/>
      <c r="V35" s="46"/>
      <c r="W35" s="46"/>
      <c r="X35" s="46"/>
      <c r="Y35" s="46"/>
      <c r="AB35" s="183"/>
    </row>
    <row r="36" spans="1:28" x14ac:dyDescent="0.25">
      <c r="A36" s="184">
        <v>26</v>
      </c>
      <c r="B36" s="184"/>
      <c r="C36" s="184"/>
      <c r="D36" s="184"/>
      <c r="E36" s="185"/>
      <c r="F36" s="182"/>
      <c r="G36" s="182"/>
      <c r="H36" s="182"/>
      <c r="I36" s="46"/>
      <c r="J36" s="46"/>
      <c r="K36" s="46"/>
      <c r="L36" s="12">
        <f t="shared" si="1"/>
        <v>0</v>
      </c>
      <c r="M36" s="46"/>
      <c r="N36" s="46"/>
      <c r="O36" s="46"/>
      <c r="P36" s="46"/>
      <c r="Q36" s="46"/>
      <c r="R36" s="46"/>
      <c r="S36" s="46"/>
      <c r="T36" s="46"/>
      <c r="U36" s="46"/>
      <c r="V36" s="46"/>
      <c r="W36" s="46"/>
      <c r="X36" s="46"/>
      <c r="Y36" s="46"/>
      <c r="AB36" s="183"/>
    </row>
    <row r="37" spans="1:28" x14ac:dyDescent="0.25">
      <c r="A37" s="184">
        <v>27</v>
      </c>
      <c r="B37" s="184"/>
      <c r="C37" s="184"/>
      <c r="D37" s="184"/>
      <c r="E37" s="185"/>
      <c r="F37" s="182"/>
      <c r="G37" s="182"/>
      <c r="H37" s="182"/>
      <c r="I37" s="46"/>
      <c r="J37" s="46"/>
      <c r="K37" s="46"/>
      <c r="L37" s="12">
        <f t="shared" si="1"/>
        <v>0</v>
      </c>
      <c r="M37" s="46"/>
      <c r="N37" s="46"/>
      <c r="O37" s="46"/>
      <c r="P37" s="46"/>
      <c r="Q37" s="46"/>
      <c r="R37" s="46"/>
      <c r="S37" s="46"/>
      <c r="T37" s="46"/>
      <c r="U37" s="46"/>
      <c r="V37" s="46"/>
      <c r="W37" s="46"/>
      <c r="X37" s="46"/>
      <c r="Y37" s="46"/>
      <c r="AB37" s="183"/>
    </row>
    <row r="38" spans="1:28" x14ac:dyDescent="0.25">
      <c r="A38" s="184">
        <v>28</v>
      </c>
      <c r="B38" s="184"/>
      <c r="C38" s="184"/>
      <c r="D38" s="184"/>
      <c r="E38" s="185"/>
      <c r="F38" s="182"/>
      <c r="G38" s="182"/>
      <c r="H38" s="182"/>
      <c r="I38" s="46"/>
      <c r="J38" s="46"/>
      <c r="K38" s="46"/>
      <c r="L38" s="12">
        <f t="shared" si="1"/>
        <v>0</v>
      </c>
      <c r="M38" s="46"/>
      <c r="N38" s="46"/>
      <c r="O38" s="46"/>
      <c r="P38" s="46"/>
      <c r="Q38" s="46"/>
      <c r="R38" s="46"/>
      <c r="S38" s="46"/>
      <c r="T38" s="46"/>
      <c r="U38" s="46"/>
      <c r="V38" s="46"/>
      <c r="W38" s="46"/>
      <c r="X38" s="46"/>
      <c r="Y38" s="46"/>
      <c r="AB38" s="183"/>
    </row>
    <row r="39" spans="1:28" x14ac:dyDescent="0.25">
      <c r="A39" s="184">
        <v>29</v>
      </c>
      <c r="B39" s="184"/>
      <c r="C39" s="184"/>
      <c r="D39" s="184"/>
      <c r="E39" s="185"/>
      <c r="F39" s="182"/>
      <c r="G39" s="182"/>
      <c r="H39" s="182"/>
      <c r="I39" s="46"/>
      <c r="J39" s="46"/>
      <c r="K39" s="46"/>
      <c r="L39" s="12">
        <f t="shared" si="1"/>
        <v>0</v>
      </c>
      <c r="M39" s="46"/>
      <c r="N39" s="46"/>
      <c r="O39" s="46"/>
      <c r="P39" s="46"/>
      <c r="Q39" s="46"/>
      <c r="R39" s="46"/>
      <c r="S39" s="46"/>
      <c r="T39" s="46"/>
      <c r="U39" s="46"/>
      <c r="V39" s="46"/>
      <c r="W39" s="46"/>
      <c r="X39" s="46"/>
      <c r="Y39" s="46"/>
      <c r="AB39" s="183"/>
    </row>
    <row r="40" spans="1:28" x14ac:dyDescent="0.25">
      <c r="A40" s="184">
        <v>30</v>
      </c>
      <c r="B40" s="184"/>
      <c r="C40" s="184"/>
      <c r="D40" s="184"/>
      <c r="E40" s="185"/>
      <c r="F40" s="182"/>
      <c r="G40" s="182"/>
      <c r="H40" s="182"/>
      <c r="I40" s="46"/>
      <c r="J40" s="46"/>
      <c r="K40" s="46"/>
      <c r="L40" s="12">
        <f t="shared" si="1"/>
        <v>0</v>
      </c>
      <c r="M40" s="46"/>
      <c r="N40" s="46"/>
      <c r="O40" s="46"/>
      <c r="P40" s="46"/>
      <c r="Q40" s="46"/>
      <c r="R40" s="46"/>
      <c r="S40" s="46"/>
      <c r="T40" s="46"/>
      <c r="U40" s="46"/>
      <c r="V40" s="46"/>
      <c r="W40" s="46"/>
      <c r="X40" s="46"/>
      <c r="Y40" s="46"/>
      <c r="AB40" s="183"/>
    </row>
    <row r="41" spans="1:28" x14ac:dyDescent="0.25">
      <c r="A41" s="184">
        <v>31</v>
      </c>
      <c r="B41" s="184"/>
      <c r="C41" s="184"/>
      <c r="D41" s="184"/>
      <c r="E41" s="185"/>
      <c r="F41" s="182"/>
      <c r="G41" s="182"/>
      <c r="H41" s="182"/>
      <c r="I41" s="46"/>
      <c r="J41" s="46"/>
      <c r="K41" s="46"/>
      <c r="L41" s="12">
        <f t="shared" si="1"/>
        <v>0</v>
      </c>
      <c r="M41" s="46"/>
      <c r="N41" s="46"/>
      <c r="O41" s="46"/>
      <c r="P41" s="46"/>
      <c r="Q41" s="46"/>
      <c r="R41" s="46"/>
      <c r="S41" s="46"/>
      <c r="T41" s="46"/>
      <c r="U41" s="46"/>
      <c r="V41" s="46"/>
      <c r="W41" s="46"/>
      <c r="X41" s="46"/>
      <c r="Y41" s="46"/>
      <c r="AB41" s="183"/>
    </row>
    <row r="42" spans="1:28" x14ac:dyDescent="0.25">
      <c r="A42" s="184">
        <v>32</v>
      </c>
      <c r="B42" s="184"/>
      <c r="C42" s="184"/>
      <c r="D42" s="184"/>
      <c r="E42" s="185"/>
      <c r="F42" s="182"/>
      <c r="G42" s="182"/>
      <c r="H42" s="182"/>
      <c r="I42" s="46"/>
      <c r="J42" s="46"/>
      <c r="K42" s="46"/>
      <c r="L42" s="12">
        <f t="shared" si="1"/>
        <v>0</v>
      </c>
      <c r="M42" s="46"/>
      <c r="N42" s="46"/>
      <c r="O42" s="46"/>
      <c r="P42" s="46"/>
      <c r="Q42" s="46"/>
      <c r="R42" s="46"/>
      <c r="S42" s="46"/>
      <c r="T42" s="46"/>
      <c r="U42" s="46"/>
      <c r="V42" s="46"/>
      <c r="W42" s="46"/>
      <c r="X42" s="46"/>
      <c r="Y42" s="46"/>
      <c r="AB42" s="183"/>
    </row>
    <row r="43" spans="1:28" x14ac:dyDescent="0.25">
      <c r="A43" s="184">
        <v>33</v>
      </c>
      <c r="B43" s="184"/>
      <c r="C43" s="184"/>
      <c r="D43" s="184"/>
      <c r="E43" s="185"/>
      <c r="F43" s="182"/>
      <c r="G43" s="182"/>
      <c r="H43" s="182"/>
      <c r="I43" s="46"/>
      <c r="J43" s="46"/>
      <c r="K43" s="46"/>
      <c r="L43" s="12">
        <f t="shared" si="1"/>
        <v>0</v>
      </c>
      <c r="M43" s="46"/>
      <c r="N43" s="46"/>
      <c r="O43" s="46"/>
      <c r="P43" s="46"/>
      <c r="Q43" s="46"/>
      <c r="R43" s="46"/>
      <c r="S43" s="46"/>
      <c r="T43" s="46"/>
      <c r="U43" s="46"/>
      <c r="V43" s="46"/>
      <c r="W43" s="46"/>
      <c r="X43" s="46"/>
      <c r="Y43" s="46"/>
      <c r="AB43" s="183"/>
    </row>
    <row r="44" spans="1:28" x14ac:dyDescent="0.25">
      <c r="A44" s="184">
        <v>34</v>
      </c>
      <c r="B44" s="184"/>
      <c r="C44" s="184"/>
      <c r="D44" s="184"/>
      <c r="E44" s="185"/>
      <c r="F44" s="182"/>
      <c r="G44" s="182"/>
      <c r="H44" s="182"/>
      <c r="I44" s="46"/>
      <c r="J44" s="46"/>
      <c r="K44" s="46"/>
      <c r="L44" s="12">
        <f t="shared" si="1"/>
        <v>0</v>
      </c>
      <c r="M44" s="46"/>
      <c r="N44" s="46"/>
      <c r="O44" s="46"/>
      <c r="P44" s="46"/>
      <c r="Q44" s="46"/>
      <c r="R44" s="46"/>
      <c r="S44" s="46"/>
      <c r="T44" s="46"/>
      <c r="U44" s="46"/>
      <c r="V44" s="46"/>
      <c r="W44" s="46"/>
      <c r="X44" s="46"/>
      <c r="Y44" s="46"/>
      <c r="AB44" s="183"/>
    </row>
    <row r="45" spans="1:28" x14ac:dyDescent="0.25">
      <c r="A45" s="184">
        <v>35</v>
      </c>
      <c r="B45" s="184"/>
      <c r="C45" s="184"/>
      <c r="D45" s="184"/>
      <c r="E45" s="185"/>
      <c r="F45" s="182"/>
      <c r="G45" s="182"/>
      <c r="H45" s="182"/>
      <c r="I45" s="46"/>
      <c r="J45" s="46"/>
      <c r="K45" s="46"/>
      <c r="L45" s="12">
        <f t="shared" si="1"/>
        <v>0</v>
      </c>
      <c r="M45" s="46"/>
      <c r="N45" s="46"/>
      <c r="O45" s="46"/>
      <c r="P45" s="46"/>
      <c r="Q45" s="46"/>
      <c r="R45" s="46"/>
      <c r="S45" s="46"/>
      <c r="T45" s="46"/>
      <c r="U45" s="46"/>
      <c r="V45" s="46"/>
      <c r="W45" s="46"/>
      <c r="X45" s="46"/>
      <c r="Y45" s="46"/>
      <c r="AB45" s="183"/>
    </row>
    <row r="46" spans="1:28" x14ac:dyDescent="0.25">
      <c r="A46" s="184">
        <v>36</v>
      </c>
      <c r="B46" s="184"/>
      <c r="C46" s="184"/>
      <c r="D46" s="184"/>
      <c r="E46" s="185"/>
      <c r="F46" s="182"/>
      <c r="G46" s="182"/>
      <c r="H46" s="182"/>
      <c r="I46" s="46"/>
      <c r="J46" s="46"/>
      <c r="K46" s="46"/>
      <c r="L46" s="12">
        <f t="shared" si="1"/>
        <v>0</v>
      </c>
      <c r="M46" s="46"/>
      <c r="N46" s="46"/>
      <c r="O46" s="46"/>
      <c r="P46" s="46"/>
      <c r="Q46" s="46"/>
      <c r="R46" s="46"/>
      <c r="S46" s="46"/>
      <c r="T46" s="46"/>
      <c r="U46" s="46"/>
      <c r="V46" s="46"/>
      <c r="W46" s="46"/>
      <c r="X46" s="46"/>
      <c r="Y46" s="46"/>
      <c r="AB46" s="183"/>
    </row>
    <row r="47" spans="1:28" x14ac:dyDescent="0.25">
      <c r="A47" s="184">
        <v>37</v>
      </c>
      <c r="B47" s="184"/>
      <c r="C47" s="184"/>
      <c r="D47" s="184"/>
      <c r="E47" s="185"/>
      <c r="F47" s="182"/>
      <c r="G47" s="182"/>
      <c r="H47" s="182"/>
      <c r="I47" s="46"/>
      <c r="J47" s="46"/>
      <c r="K47" s="46"/>
      <c r="L47" s="12">
        <f t="shared" si="1"/>
        <v>0</v>
      </c>
      <c r="M47" s="46"/>
      <c r="N47" s="46"/>
      <c r="O47" s="46"/>
      <c r="P47" s="46"/>
      <c r="Q47" s="46"/>
      <c r="R47" s="46"/>
      <c r="S47" s="46"/>
      <c r="T47" s="46"/>
      <c r="U47" s="46"/>
      <c r="V47" s="46"/>
      <c r="W47" s="46"/>
      <c r="X47" s="46"/>
      <c r="Y47" s="46"/>
      <c r="AB47" s="183"/>
    </row>
    <row r="48" spans="1:28" x14ac:dyDescent="0.25">
      <c r="A48" s="184">
        <v>38</v>
      </c>
      <c r="B48" s="184"/>
      <c r="C48" s="184"/>
      <c r="D48" s="184"/>
      <c r="E48" s="185"/>
      <c r="F48" s="182"/>
      <c r="G48" s="182"/>
      <c r="H48" s="182"/>
      <c r="I48" s="46"/>
      <c r="J48" s="46"/>
      <c r="K48" s="46"/>
      <c r="L48" s="12">
        <f t="shared" si="1"/>
        <v>0</v>
      </c>
      <c r="M48" s="46"/>
      <c r="N48" s="46"/>
      <c r="O48" s="46"/>
      <c r="P48" s="46"/>
      <c r="Q48" s="46"/>
      <c r="R48" s="46"/>
      <c r="S48" s="46"/>
      <c r="T48" s="46"/>
      <c r="U48" s="46"/>
      <c r="V48" s="46"/>
      <c r="W48" s="46"/>
      <c r="X48" s="46"/>
      <c r="Y48" s="46"/>
      <c r="AB48" s="183"/>
    </row>
    <row r="49" spans="1:28" x14ac:dyDescent="0.25">
      <c r="A49" s="184">
        <v>39</v>
      </c>
      <c r="B49" s="184"/>
      <c r="C49" s="184"/>
      <c r="D49" s="184"/>
      <c r="E49" s="185"/>
      <c r="F49" s="182"/>
      <c r="G49" s="182"/>
      <c r="H49" s="182"/>
      <c r="I49" s="46"/>
      <c r="J49" s="46"/>
      <c r="K49" s="46"/>
      <c r="L49" s="12">
        <f t="shared" si="1"/>
        <v>0</v>
      </c>
      <c r="M49" s="46"/>
      <c r="N49" s="46"/>
      <c r="O49" s="46"/>
      <c r="P49" s="46"/>
      <c r="Q49" s="46"/>
      <c r="R49" s="46"/>
      <c r="S49" s="46"/>
      <c r="T49" s="46"/>
      <c r="U49" s="46"/>
      <c r="V49" s="46"/>
      <c r="W49" s="46"/>
      <c r="X49" s="46"/>
      <c r="Y49" s="46"/>
      <c r="AB49" s="183"/>
    </row>
    <row r="50" spans="1:28" x14ac:dyDescent="0.25">
      <c r="A50" s="184">
        <v>40</v>
      </c>
      <c r="B50" s="184"/>
      <c r="C50" s="184"/>
      <c r="D50" s="184"/>
      <c r="E50" s="185"/>
      <c r="F50" s="182"/>
      <c r="G50" s="182"/>
      <c r="H50" s="182"/>
      <c r="I50" s="46"/>
      <c r="J50" s="46"/>
      <c r="K50" s="46"/>
      <c r="L50" s="12">
        <f t="shared" si="1"/>
        <v>0</v>
      </c>
      <c r="M50" s="46"/>
      <c r="N50" s="46"/>
      <c r="O50" s="46"/>
      <c r="P50" s="46"/>
      <c r="Q50" s="46"/>
      <c r="R50" s="46"/>
      <c r="S50" s="46"/>
      <c r="T50" s="46"/>
      <c r="U50" s="46"/>
      <c r="V50" s="46"/>
      <c r="W50" s="46"/>
      <c r="X50" s="46"/>
      <c r="Y50" s="46"/>
      <c r="AB50" s="183"/>
    </row>
    <row r="51" spans="1:28" x14ac:dyDescent="0.25">
      <c r="A51" s="184">
        <v>41</v>
      </c>
      <c r="B51" s="184"/>
      <c r="C51" s="184"/>
      <c r="D51" s="184"/>
      <c r="E51" s="185"/>
      <c r="F51" s="182"/>
      <c r="G51" s="182"/>
      <c r="H51" s="182"/>
      <c r="I51" s="46"/>
      <c r="J51" s="46"/>
      <c r="K51" s="46"/>
      <c r="L51" s="12">
        <f t="shared" si="1"/>
        <v>0</v>
      </c>
      <c r="M51" s="46"/>
      <c r="N51" s="46"/>
      <c r="O51" s="46"/>
      <c r="P51" s="46"/>
      <c r="Q51" s="46"/>
      <c r="R51" s="46"/>
      <c r="S51" s="46"/>
      <c r="T51" s="46"/>
      <c r="U51" s="46"/>
      <c r="V51" s="46"/>
      <c r="W51" s="46"/>
      <c r="X51" s="46"/>
      <c r="Y51" s="46"/>
      <c r="AB51" s="183"/>
    </row>
    <row r="52" spans="1:28" x14ac:dyDescent="0.25">
      <c r="A52" s="184">
        <v>42</v>
      </c>
      <c r="B52" s="184"/>
      <c r="C52" s="184"/>
      <c r="D52" s="184"/>
      <c r="E52" s="185"/>
      <c r="F52" s="182"/>
      <c r="G52" s="182"/>
      <c r="H52" s="182"/>
      <c r="I52" s="46"/>
      <c r="J52" s="46"/>
      <c r="K52" s="46"/>
      <c r="L52" s="12">
        <f t="shared" si="1"/>
        <v>0</v>
      </c>
      <c r="M52" s="46"/>
      <c r="N52" s="46"/>
      <c r="O52" s="46"/>
      <c r="P52" s="46"/>
      <c r="Q52" s="46"/>
      <c r="R52" s="46"/>
      <c r="S52" s="46"/>
      <c r="T52" s="46"/>
      <c r="U52" s="46"/>
      <c r="V52" s="46"/>
      <c r="W52" s="46"/>
      <c r="X52" s="46"/>
      <c r="Y52" s="46"/>
      <c r="AB52" s="183"/>
    </row>
    <row r="53" spans="1:28" x14ac:dyDescent="0.25">
      <c r="A53" s="184">
        <v>43</v>
      </c>
      <c r="B53" s="184"/>
      <c r="C53" s="184"/>
      <c r="D53" s="184"/>
      <c r="E53" s="185"/>
      <c r="F53" s="182"/>
      <c r="G53" s="182"/>
      <c r="H53" s="182"/>
      <c r="I53" s="46"/>
      <c r="J53" s="46"/>
      <c r="K53" s="46"/>
      <c r="L53" s="12">
        <f t="shared" si="1"/>
        <v>0</v>
      </c>
      <c r="M53" s="46"/>
      <c r="N53" s="46"/>
      <c r="O53" s="46"/>
      <c r="P53" s="46"/>
      <c r="Q53" s="46"/>
      <c r="R53" s="46"/>
      <c r="S53" s="46"/>
      <c r="T53" s="46"/>
      <c r="U53" s="46"/>
      <c r="V53" s="46"/>
      <c r="W53" s="46"/>
      <c r="X53" s="46"/>
      <c r="Y53" s="46"/>
      <c r="AB53" s="183"/>
    </row>
    <row r="54" spans="1:28" x14ac:dyDescent="0.25">
      <c r="A54" s="184">
        <v>44</v>
      </c>
      <c r="B54" s="184"/>
      <c r="C54" s="184"/>
      <c r="D54" s="184"/>
      <c r="E54" s="185"/>
      <c r="F54" s="182"/>
      <c r="G54" s="182"/>
      <c r="H54" s="182"/>
      <c r="I54" s="46"/>
      <c r="J54" s="46"/>
      <c r="K54" s="46"/>
      <c r="L54" s="12">
        <f t="shared" si="1"/>
        <v>0</v>
      </c>
      <c r="M54" s="46"/>
      <c r="N54" s="46"/>
      <c r="O54" s="46"/>
      <c r="P54" s="46"/>
      <c r="Q54" s="46"/>
      <c r="R54" s="46"/>
      <c r="S54" s="46"/>
      <c r="T54" s="46"/>
      <c r="U54" s="46"/>
      <c r="V54" s="46"/>
      <c r="W54" s="46"/>
      <c r="X54" s="46"/>
      <c r="Y54" s="46"/>
      <c r="AB54" s="183"/>
    </row>
    <row r="55" spans="1:28" x14ac:dyDescent="0.25">
      <c r="A55" s="184">
        <v>45</v>
      </c>
      <c r="B55" s="184"/>
      <c r="C55" s="184"/>
      <c r="D55" s="184"/>
      <c r="E55" s="185"/>
      <c r="F55" s="182"/>
      <c r="G55" s="182"/>
      <c r="H55" s="182"/>
      <c r="I55" s="46"/>
      <c r="J55" s="46"/>
      <c r="K55" s="46"/>
      <c r="L55" s="12">
        <f t="shared" si="1"/>
        <v>0</v>
      </c>
      <c r="M55" s="46"/>
      <c r="N55" s="46"/>
      <c r="O55" s="46"/>
      <c r="P55" s="46"/>
      <c r="Q55" s="46"/>
      <c r="R55" s="46"/>
      <c r="S55" s="46"/>
      <c r="T55" s="46"/>
      <c r="U55" s="46"/>
      <c r="V55" s="46"/>
      <c r="W55" s="46"/>
      <c r="X55" s="46"/>
      <c r="Y55" s="46"/>
      <c r="AB55" s="183"/>
    </row>
    <row r="56" spans="1:28" x14ac:dyDescent="0.25">
      <c r="A56" s="50"/>
      <c r="B56" s="50"/>
      <c r="C56" s="50"/>
      <c r="D56" s="50"/>
      <c r="E56" s="50"/>
      <c r="F56" s="50"/>
      <c r="G56" s="50"/>
      <c r="H56" s="50"/>
      <c r="I56" s="13"/>
      <c r="J56" s="13"/>
      <c r="K56" s="13"/>
      <c r="L56" s="221">
        <f t="shared" ref="L56:Y56" si="4">SUM(L11:L55)</f>
        <v>24</v>
      </c>
      <c r="M56" s="222">
        <f t="shared" si="4"/>
        <v>2405.5</v>
      </c>
      <c r="N56" s="222">
        <f t="shared" si="4"/>
        <v>2405.5</v>
      </c>
      <c r="O56" s="222">
        <f t="shared" si="4"/>
        <v>2405.5</v>
      </c>
      <c r="P56" s="222">
        <f t="shared" si="4"/>
        <v>2405.5</v>
      </c>
      <c r="Q56" s="222">
        <f t="shared" si="4"/>
        <v>2405.5</v>
      </c>
      <c r="R56" s="222">
        <f t="shared" si="4"/>
        <v>2405.5</v>
      </c>
      <c r="S56" s="222">
        <f t="shared" si="4"/>
        <v>2405.5</v>
      </c>
      <c r="T56" s="222">
        <f t="shared" si="4"/>
        <v>2344.1000000000004</v>
      </c>
      <c r="U56" s="222">
        <f t="shared" si="4"/>
        <v>2344.1000000000004</v>
      </c>
      <c r="V56" s="222">
        <f t="shared" si="4"/>
        <v>2344.1000000000004</v>
      </c>
      <c r="W56" s="222">
        <f t="shared" si="4"/>
        <v>2344.1000000000004</v>
      </c>
      <c r="X56" s="222">
        <f t="shared" si="4"/>
        <v>2344.1000000000004</v>
      </c>
      <c r="Y56" s="222">
        <f t="shared" si="4"/>
        <v>0</v>
      </c>
    </row>
    <row r="57" spans="1:28" x14ac:dyDescent="0.25">
      <c r="A57" s="14"/>
      <c r="B57" s="13"/>
      <c r="C57" s="13"/>
      <c r="D57" s="13"/>
      <c r="E57" s="186"/>
      <c r="F57" s="187"/>
      <c r="G57" s="188"/>
      <c r="H57" s="13"/>
      <c r="I57" s="13"/>
      <c r="J57" s="13"/>
      <c r="K57" s="13"/>
      <c r="L57" s="207"/>
      <c r="M57" s="207"/>
      <c r="N57" s="207"/>
      <c r="O57" s="207"/>
      <c r="P57" s="207"/>
      <c r="Q57" s="207"/>
      <c r="R57" s="226"/>
      <c r="S57" s="226"/>
      <c r="T57" s="207"/>
      <c r="U57" s="207"/>
      <c r="V57" s="207"/>
      <c r="W57" s="207"/>
      <c r="X57" s="392">
        <f>SUM($M56:X56)+Y56+0.01</f>
        <v>28559.009999999991</v>
      </c>
      <c r="Y57" s="392"/>
    </row>
    <row r="58" spans="1:28" x14ac:dyDescent="0.25">
      <c r="A58" s="14"/>
      <c r="B58" s="13"/>
      <c r="C58" s="14"/>
      <c r="D58" s="14"/>
      <c r="E58" s="189"/>
      <c r="F58" s="13"/>
      <c r="G58" s="13"/>
      <c r="H58" s="49"/>
      <c r="I58" s="49"/>
      <c r="J58" s="49"/>
      <c r="K58" s="11"/>
      <c r="L58" s="210"/>
      <c r="M58" s="210"/>
      <c r="N58" s="210"/>
      <c r="O58" s="210"/>
      <c r="P58" s="210"/>
      <c r="Q58" s="209"/>
      <c r="R58" s="209"/>
      <c r="S58" s="210"/>
      <c r="T58" s="20"/>
      <c r="U58" s="20"/>
      <c r="V58" s="228" t="s">
        <v>267</v>
      </c>
      <c r="W58" s="190">
        <v>1.25</v>
      </c>
      <c r="X58" s="392">
        <f>X57*W58</f>
        <v>35698.76249999999</v>
      </c>
      <c r="Y58" s="392"/>
    </row>
    <row r="59" spans="1:28" x14ac:dyDescent="0.25">
      <c r="A59" s="191"/>
      <c r="B59" s="396"/>
      <c r="C59" s="396"/>
      <c r="D59" s="192"/>
      <c r="E59" s="13"/>
      <c r="F59" s="13"/>
      <c r="G59" s="13"/>
      <c r="H59" s="13"/>
      <c r="I59" s="13"/>
      <c r="J59" s="13"/>
      <c r="K59" s="186"/>
      <c r="L59" s="397" t="s">
        <v>268</v>
      </c>
      <c r="M59" s="397"/>
      <c r="N59" s="397"/>
      <c r="O59" s="397" t="s">
        <v>162</v>
      </c>
      <c r="P59" s="209"/>
      <c r="Q59" s="223"/>
      <c r="R59" s="223"/>
      <c r="S59" s="226"/>
      <c r="T59" s="223"/>
      <c r="U59" s="223"/>
      <c r="V59" s="228" t="s">
        <v>269</v>
      </c>
      <c r="W59" s="15">
        <f>IF(COUNTA(M11:X55)&gt;0.01,COUNTA(M11:X55),0.1)</f>
        <v>24</v>
      </c>
      <c r="X59" s="393">
        <f>X58/W59</f>
        <v>1487.4484374999995</v>
      </c>
      <c r="Y59" s="393"/>
    </row>
    <row r="60" spans="1:28" x14ac:dyDescent="0.25">
      <c r="A60" s="14"/>
      <c r="B60" s="14"/>
      <c r="C60" s="13"/>
      <c r="D60" s="13"/>
      <c r="E60" s="13"/>
      <c r="F60" s="13"/>
      <c r="G60" s="13"/>
      <c r="H60" s="14"/>
      <c r="I60" s="14"/>
      <c r="J60" s="14"/>
      <c r="K60" s="13"/>
      <c r="L60" s="231" t="s">
        <v>270</v>
      </c>
      <c r="M60" s="232">
        <f>'Anlage A2'!J8</f>
        <v>42000</v>
      </c>
      <c r="N60" s="233" t="s">
        <v>271</v>
      </c>
      <c r="O60" s="233"/>
      <c r="P60" s="207"/>
      <c r="Q60" s="207"/>
      <c r="R60" s="207"/>
      <c r="S60" s="207"/>
      <c r="T60" s="207"/>
      <c r="U60" s="207"/>
      <c r="V60" s="234" t="s">
        <v>272</v>
      </c>
      <c r="W60" s="16">
        <v>12</v>
      </c>
      <c r="X60" s="393">
        <f>X59*W60</f>
        <v>17849.381249999995</v>
      </c>
      <c r="Y60" s="393"/>
    </row>
    <row r="61" spans="1:28" x14ac:dyDescent="0.25">
      <c r="A61" s="13"/>
      <c r="B61" s="13"/>
      <c r="C61" s="13"/>
      <c r="D61" s="193"/>
      <c r="E61" s="13"/>
      <c r="F61" s="13"/>
      <c r="G61" s="13"/>
      <c r="H61" s="14"/>
      <c r="I61" s="14"/>
      <c r="J61" s="14"/>
      <c r="K61" s="13"/>
      <c r="L61" s="233"/>
      <c r="M61" s="194">
        <v>32600</v>
      </c>
      <c r="N61" s="233" t="s">
        <v>273</v>
      </c>
      <c r="O61" s="233"/>
      <c r="P61" s="207"/>
      <c r="Q61" s="207"/>
      <c r="R61" s="207"/>
      <c r="S61" s="207"/>
      <c r="T61" s="209"/>
      <c r="U61" s="207" t="s">
        <v>274</v>
      </c>
      <c r="V61" s="207"/>
      <c r="W61" s="209"/>
      <c r="X61" s="393">
        <f>$M62</f>
        <v>6520</v>
      </c>
      <c r="Y61" s="393"/>
    </row>
    <row r="62" spans="1:28" x14ac:dyDescent="0.25">
      <c r="A62" s="13"/>
      <c r="B62" s="13"/>
      <c r="C62" s="13"/>
      <c r="D62" s="193"/>
      <c r="E62" s="13"/>
      <c r="F62" s="13"/>
      <c r="G62" s="13"/>
      <c r="H62" s="13"/>
      <c r="I62" s="13"/>
      <c r="J62" s="13"/>
      <c r="K62" s="14"/>
      <c r="L62" s="236">
        <v>0.2</v>
      </c>
      <c r="M62" s="237">
        <f>M61*L62</f>
        <v>6520</v>
      </c>
      <c r="N62" s="19" t="s">
        <v>275</v>
      </c>
      <c r="O62" s="19"/>
      <c r="P62" s="22"/>
      <c r="Q62" s="22"/>
      <c r="R62" s="22"/>
      <c r="S62" s="22"/>
      <c r="T62" s="22"/>
      <c r="U62" s="22"/>
      <c r="V62" s="209"/>
      <c r="W62" s="209"/>
      <c r="X62" s="393">
        <f>X60-X61</f>
        <v>11329.381249999995</v>
      </c>
      <c r="Y62" s="393"/>
    </row>
    <row r="63" spans="1:28" x14ac:dyDescent="0.25">
      <c r="A63" s="13"/>
      <c r="B63" s="13"/>
      <c r="C63" s="13"/>
      <c r="D63" s="13"/>
      <c r="E63" s="13"/>
      <c r="F63" s="196"/>
      <c r="G63" s="196"/>
      <c r="H63" s="196"/>
      <c r="I63" s="196"/>
      <c r="J63" s="196"/>
      <c r="K63" s="14"/>
      <c r="L63" s="19" t="s">
        <v>162</v>
      </c>
      <c r="M63" s="19"/>
      <c r="N63" s="19" t="s">
        <v>162</v>
      </c>
      <c r="O63" s="19"/>
      <c r="P63" s="22"/>
      <c r="Q63" s="22"/>
      <c r="R63" s="22"/>
      <c r="S63" s="22"/>
      <c r="T63" s="22"/>
      <c r="U63" s="22"/>
      <c r="V63" s="207"/>
      <c r="W63" s="228" t="s">
        <v>276</v>
      </c>
      <c r="X63" s="395">
        <f>X62</f>
        <v>11329.381249999995</v>
      </c>
      <c r="Y63" s="395"/>
    </row>
    <row r="64" spans="1:28" x14ac:dyDescent="0.25">
      <c r="A64" s="14"/>
      <c r="B64" s="51"/>
      <c r="C64" s="51"/>
      <c r="D64" s="51"/>
      <c r="E64" s="13"/>
      <c r="F64" s="13"/>
      <c r="G64" s="13"/>
      <c r="H64" s="14"/>
      <c r="I64" s="14"/>
      <c r="J64" s="14"/>
      <c r="K64" s="13"/>
      <c r="L64" s="233" t="s">
        <v>277</v>
      </c>
      <c r="M64" s="239">
        <f>M62/12</f>
        <v>543.33333333333337</v>
      </c>
      <c r="N64" s="233" t="s">
        <v>275</v>
      </c>
      <c r="O64" s="233"/>
      <c r="P64" s="207"/>
      <c r="Q64" s="207"/>
      <c r="R64" s="207"/>
      <c r="S64" s="207"/>
      <c r="T64" s="207"/>
      <c r="U64" s="207"/>
      <c r="V64" s="210"/>
      <c r="W64" s="240" t="s">
        <v>278</v>
      </c>
      <c r="X64" s="241">
        <f>W59/W60</f>
        <v>2</v>
      </c>
      <c r="Y64" s="241"/>
    </row>
    <row r="65" spans="1:25" x14ac:dyDescent="0.25">
      <c r="A65" s="14"/>
      <c r="B65" s="13"/>
      <c r="C65" s="13"/>
      <c r="D65" s="13"/>
      <c r="E65" s="13"/>
      <c r="F65" s="13"/>
      <c r="G65" s="13"/>
      <c r="H65" s="13"/>
      <c r="I65" s="13"/>
      <c r="J65" s="13"/>
      <c r="K65" s="197"/>
      <c r="L65" s="242"/>
      <c r="M65" s="242"/>
      <c r="N65" s="242"/>
      <c r="O65" s="242"/>
      <c r="P65" s="242"/>
      <c r="Q65" s="242"/>
      <c r="R65" s="242"/>
      <c r="S65" s="242"/>
      <c r="T65" s="242"/>
      <c r="U65" s="242"/>
      <c r="V65" s="209"/>
      <c r="W65" s="228" t="s">
        <v>279</v>
      </c>
      <c r="X65" s="393">
        <f>X63</f>
        <v>11329.381249999995</v>
      </c>
      <c r="Y65" s="393"/>
    </row>
    <row r="66" spans="1:25" ht="17.100000000000001" customHeight="1" x14ac:dyDescent="0.25">
      <c r="A66" s="14"/>
      <c r="B66" s="13"/>
      <c r="C66" s="13"/>
      <c r="D66" s="13"/>
      <c r="E66" s="13"/>
      <c r="F66" s="13"/>
      <c r="G66" s="13"/>
      <c r="H66" s="13"/>
      <c r="I66" s="13"/>
      <c r="J66" s="13"/>
      <c r="K66" s="17"/>
      <c r="L66" s="243"/>
      <c r="M66" s="243"/>
      <c r="N66" s="243"/>
      <c r="O66" s="243"/>
      <c r="P66" s="243"/>
      <c r="Q66" s="243"/>
      <c r="R66" s="243"/>
      <c r="S66" s="243"/>
      <c r="T66" s="243"/>
      <c r="U66" s="243"/>
      <c r="V66" s="209"/>
      <c r="W66" s="228" t="s">
        <v>280</v>
      </c>
      <c r="X66" s="394">
        <f>IF(X65*X64&lt;1,0,X65*X64)</f>
        <v>22658.76249999999</v>
      </c>
      <c r="Y66" s="394"/>
    </row>
    <row r="67" spans="1:25" ht="13.95" customHeight="1" x14ac:dyDescent="0.25">
      <c r="A67" s="14"/>
      <c r="B67" s="13"/>
      <c r="C67" s="13"/>
      <c r="D67" s="13"/>
      <c r="E67" s="193"/>
      <c r="F67" s="13"/>
      <c r="G67" s="13"/>
      <c r="H67" s="13"/>
      <c r="I67" s="13"/>
      <c r="J67" s="13"/>
      <c r="K67" s="11"/>
      <c r="L67" s="210"/>
      <c r="M67" s="210"/>
      <c r="N67" s="210"/>
      <c r="O67" s="210"/>
      <c r="P67" s="210"/>
      <c r="Q67" s="210"/>
      <c r="R67" s="210"/>
      <c r="S67" s="210"/>
      <c r="T67" s="210"/>
      <c r="U67" s="210"/>
      <c r="V67" s="209"/>
      <c r="W67" s="228" t="s">
        <v>281</v>
      </c>
      <c r="X67" s="393">
        <v>0</v>
      </c>
      <c r="Y67" s="393"/>
    </row>
    <row r="68" spans="1:25" ht="17.100000000000001" customHeight="1" x14ac:dyDescent="0.25">
      <c r="A68" s="13"/>
      <c r="B68" s="13"/>
      <c r="C68" s="14"/>
      <c r="D68" s="18"/>
      <c r="E68" s="193"/>
      <c r="F68" s="13"/>
      <c r="G68" s="13"/>
      <c r="H68" s="13"/>
      <c r="I68" s="13"/>
      <c r="J68" s="13"/>
      <c r="K68" s="11"/>
      <c r="L68" s="210"/>
      <c r="M68" s="210"/>
      <c r="N68" s="210"/>
      <c r="O68" s="210"/>
      <c r="P68" s="210"/>
      <c r="Q68" s="210"/>
      <c r="R68" s="210"/>
      <c r="S68" s="210"/>
      <c r="T68" s="210"/>
      <c r="U68" s="245"/>
      <c r="V68" s="246"/>
      <c r="W68" s="247" t="s">
        <v>282</v>
      </c>
      <c r="X68" s="394">
        <f>X66+X67</f>
        <v>22658.76249999999</v>
      </c>
      <c r="Y68" s="394"/>
    </row>
    <row r="69" spans="1:25" x14ac:dyDescent="0.25">
      <c r="A69" s="13"/>
      <c r="B69" s="13"/>
      <c r="C69" s="13"/>
      <c r="D69" s="13"/>
      <c r="E69" s="13"/>
      <c r="F69" s="13"/>
      <c r="G69" s="13"/>
      <c r="H69" s="13"/>
      <c r="I69" s="13"/>
      <c r="J69" s="13"/>
      <c r="K69" s="11"/>
      <c r="L69" s="11"/>
      <c r="M69" s="11"/>
      <c r="N69" s="11"/>
      <c r="O69" s="11"/>
      <c r="P69" s="11"/>
      <c r="Q69" s="11"/>
      <c r="R69" s="11"/>
      <c r="S69" s="11"/>
      <c r="T69" s="11"/>
      <c r="U69" s="11"/>
    </row>
    <row r="70" spans="1:25" x14ac:dyDescent="0.25">
      <c r="A70" s="14"/>
      <c r="B70" s="14"/>
      <c r="C70" s="14"/>
      <c r="D70" s="193"/>
      <c r="E70" s="14"/>
      <c r="F70" s="14"/>
      <c r="G70" s="14"/>
      <c r="H70" s="14"/>
      <c r="I70" s="14"/>
      <c r="J70" s="14"/>
      <c r="K70" s="11"/>
      <c r="L70" s="11"/>
      <c r="M70" s="11"/>
      <c r="N70" s="11"/>
      <c r="O70" s="11"/>
      <c r="P70" s="11"/>
      <c r="Q70" s="11"/>
      <c r="R70" s="11"/>
      <c r="S70" s="11"/>
      <c r="T70" s="11"/>
      <c r="U70" s="11"/>
      <c r="V70" s="11"/>
      <c r="W70" s="11"/>
      <c r="X70" s="11"/>
    </row>
    <row r="71" spans="1:25" x14ac:dyDescent="0.25">
      <c r="A71" s="14"/>
      <c r="B71" s="14"/>
      <c r="C71" s="13"/>
      <c r="D71" s="13"/>
      <c r="E71" s="13"/>
      <c r="F71" s="13"/>
      <c r="G71" s="13"/>
      <c r="H71" s="13"/>
      <c r="I71" s="13"/>
      <c r="J71" s="13"/>
      <c r="K71" s="11"/>
      <c r="L71" s="11"/>
      <c r="M71" s="11"/>
      <c r="N71" s="11"/>
      <c r="O71" s="11"/>
      <c r="P71" s="11"/>
      <c r="Q71" s="11"/>
      <c r="R71" s="11"/>
      <c r="S71" s="11"/>
      <c r="T71" s="11"/>
      <c r="U71" s="11"/>
      <c r="V71" s="11"/>
      <c r="W71" s="11"/>
      <c r="X71" s="11"/>
    </row>
    <row r="72" spans="1:25" x14ac:dyDescent="0.25">
      <c r="A72" s="13"/>
      <c r="B72" s="13"/>
      <c r="C72" s="13"/>
      <c r="D72" s="13"/>
      <c r="E72" s="13"/>
      <c r="F72" s="13"/>
      <c r="G72" s="13"/>
      <c r="H72" s="13"/>
      <c r="I72" s="13"/>
      <c r="J72" s="13"/>
      <c r="K72" s="195"/>
      <c r="L72" s="198"/>
      <c r="M72" s="199"/>
      <c r="N72" s="200"/>
      <c r="O72" s="200"/>
      <c r="P72" s="200"/>
      <c r="Q72" s="200"/>
      <c r="R72" s="200"/>
      <c r="S72" s="200"/>
      <c r="T72" s="200"/>
      <c r="U72" s="200"/>
      <c r="V72" s="200"/>
      <c r="W72" s="200"/>
      <c r="X72" s="200"/>
    </row>
    <row r="73" spans="1:25" x14ac:dyDescent="0.25">
      <c r="A73" s="13"/>
      <c r="B73" s="13"/>
      <c r="C73" s="13"/>
      <c r="D73" s="13"/>
      <c r="E73" s="13"/>
      <c r="F73" s="13"/>
      <c r="G73" s="13"/>
      <c r="H73" s="13"/>
      <c r="I73" s="13"/>
      <c r="J73" s="13"/>
      <c r="K73" s="195"/>
      <c r="L73" s="198"/>
      <c r="M73" s="199"/>
      <c r="N73" s="200"/>
      <c r="O73" s="200"/>
      <c r="P73" s="200"/>
      <c r="Q73" s="200"/>
      <c r="R73" s="200"/>
      <c r="S73" s="200"/>
      <c r="T73" s="200"/>
      <c r="U73" s="200"/>
      <c r="V73" s="200"/>
      <c r="W73" s="200"/>
      <c r="X73" s="200"/>
    </row>
    <row r="74" spans="1:25" x14ac:dyDescent="0.25">
      <c r="A74" s="13"/>
      <c r="B74" s="13"/>
      <c r="C74" s="13"/>
      <c r="D74" s="13"/>
      <c r="E74" s="13"/>
      <c r="F74" s="13"/>
      <c r="G74" s="13"/>
      <c r="H74" s="13"/>
      <c r="I74" s="13"/>
      <c r="J74" s="13"/>
      <c r="K74" s="195"/>
      <c r="L74" s="198"/>
      <c r="M74" s="199"/>
      <c r="N74" s="201"/>
      <c r="O74" s="201"/>
      <c r="P74" s="201"/>
      <c r="Q74" s="201"/>
      <c r="R74" s="201"/>
      <c r="S74" s="201"/>
      <c r="T74" s="201"/>
      <c r="U74" s="201"/>
      <c r="V74" s="201"/>
      <c r="W74" s="201"/>
      <c r="X74" s="201"/>
    </row>
  </sheetData>
  <sheetProtection password="CEB0" sheet="1" objects="1" scenarios="1"/>
  <mergeCells count="30">
    <mergeCell ref="X58:Y58"/>
    <mergeCell ref="X59:Y59"/>
    <mergeCell ref="X60:Y60"/>
    <mergeCell ref="B59:C59"/>
    <mergeCell ref="L59:O59"/>
    <mergeCell ref="X67:Y67"/>
    <mergeCell ref="X68:Y68"/>
    <mergeCell ref="X61:Y61"/>
    <mergeCell ref="X62:Y62"/>
    <mergeCell ref="X63:Y63"/>
    <mergeCell ref="X65:Y65"/>
    <mergeCell ref="X66:Y66"/>
    <mergeCell ref="H8:H10"/>
    <mergeCell ref="I8:K9"/>
    <mergeCell ref="L8:L10"/>
    <mergeCell ref="A10:D10"/>
    <mergeCell ref="X57:Y57"/>
    <mergeCell ref="F6:G6"/>
    <mergeCell ref="F7:G7"/>
    <mergeCell ref="A8:A9"/>
    <mergeCell ref="B8:B9"/>
    <mergeCell ref="C8:C9"/>
    <mergeCell ref="D8:D9"/>
    <mergeCell ref="F8:F9"/>
    <mergeCell ref="G8:G9"/>
    <mergeCell ref="A1:Y1"/>
    <mergeCell ref="A2:Y2"/>
    <mergeCell ref="A3:Y3"/>
    <mergeCell ref="A5:C5"/>
    <mergeCell ref="F5:G5"/>
  </mergeCells>
  <pageMargins left="0.39370078740157483" right="0.39370078740157483" top="0.82677165354330717" bottom="0.39370078740157483" header="0.39370078740157483" footer="0.31496062992125984"/>
  <pageSetup paperSize="9" scale="48" orientation="landscape" r:id="rId1"/>
  <headerFooter>
    <oddHeader>&amp;L&amp;"Arial,Kursiv"&amp;11Anlage zur Kalkulation&amp;R&amp;"Arial,Kursiv"&amp;11&amp;A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74"/>
  <sheetViews>
    <sheetView topLeftCell="I1" zoomScaleNormal="100" workbookViewId="0">
      <selection activeCell="Y6" sqref="Y6"/>
    </sheetView>
  </sheetViews>
  <sheetFormatPr baseColWidth="10" defaultColWidth="9.109375" defaultRowHeight="13.8" x14ac:dyDescent="0.25"/>
  <cols>
    <col min="1" max="1" width="4.88671875" style="180" customWidth="1"/>
    <col min="2" max="3" width="14.33203125" style="180" customWidth="1"/>
    <col min="4" max="4" width="11.6640625" style="180" customWidth="1"/>
    <col min="5" max="5" width="10.109375" style="180" customWidth="1"/>
    <col min="6" max="8" width="11.6640625" style="180" customWidth="1"/>
    <col min="9" max="9" width="10.109375" style="180" customWidth="1"/>
    <col min="10" max="10" width="11.6640625" style="180" customWidth="1"/>
    <col min="11" max="11" width="10.109375" style="180" customWidth="1"/>
    <col min="12" max="12" width="9.109375" style="180" customWidth="1"/>
    <col min="13" max="25" width="10.88671875" style="180" customWidth="1"/>
    <col min="26" max="1023" width="10.109375" style="180" customWidth="1"/>
    <col min="1024" max="1025" width="10.109375" style="50" customWidth="1"/>
    <col min="1026" max="16384" width="9.109375" style="51"/>
  </cols>
  <sheetData>
    <row r="1" spans="1:25" ht="19.95" customHeight="1" x14ac:dyDescent="0.25">
      <c r="A1" s="382" t="s">
        <v>283</v>
      </c>
      <c r="B1" s="382"/>
      <c r="C1" s="382"/>
      <c r="D1" s="382"/>
      <c r="E1" s="382"/>
      <c r="F1" s="382"/>
      <c r="G1" s="382"/>
      <c r="H1" s="382"/>
      <c r="I1" s="382"/>
      <c r="J1" s="382"/>
      <c r="K1" s="382"/>
      <c r="L1" s="382"/>
      <c r="M1" s="382"/>
      <c r="N1" s="382"/>
      <c r="O1" s="382"/>
      <c r="P1" s="382"/>
      <c r="Q1" s="382"/>
      <c r="R1" s="382"/>
      <c r="S1" s="382"/>
      <c r="T1" s="382"/>
      <c r="U1" s="382"/>
      <c r="V1" s="382"/>
      <c r="W1" s="382"/>
      <c r="X1" s="382"/>
      <c r="Y1" s="382"/>
    </row>
    <row r="2" spans="1:25" ht="19.95" customHeight="1" x14ac:dyDescent="0.25">
      <c r="A2" s="383" t="str">
        <f>'Anlage A'!C7</f>
        <v>Muster GmbH</v>
      </c>
      <c r="B2" s="383"/>
      <c r="C2" s="383"/>
      <c r="D2" s="383"/>
      <c r="E2" s="383"/>
      <c r="F2" s="383"/>
      <c r="G2" s="383"/>
      <c r="H2" s="383"/>
      <c r="I2" s="383"/>
      <c r="J2" s="383"/>
      <c r="K2" s="383"/>
      <c r="L2" s="383"/>
      <c r="M2" s="383"/>
      <c r="N2" s="383"/>
      <c r="O2" s="383"/>
      <c r="P2" s="383"/>
      <c r="Q2" s="383"/>
      <c r="R2" s="383"/>
      <c r="S2" s="383"/>
      <c r="T2" s="383"/>
      <c r="U2" s="383"/>
      <c r="V2" s="383"/>
      <c r="W2" s="383"/>
      <c r="X2" s="383"/>
      <c r="Y2" s="383"/>
    </row>
    <row r="3" spans="1:25" ht="19.95" customHeight="1" x14ac:dyDescent="0.25">
      <c r="A3" s="384" t="str">
        <f>'Anlage A'!C8</f>
        <v>Mustereinrichtung</v>
      </c>
      <c r="B3" s="384"/>
      <c r="C3" s="384"/>
      <c r="D3" s="384"/>
      <c r="E3" s="384"/>
      <c r="F3" s="384"/>
      <c r="G3" s="384"/>
      <c r="H3" s="384"/>
      <c r="I3" s="384"/>
      <c r="J3" s="384"/>
      <c r="K3" s="384"/>
      <c r="L3" s="384"/>
      <c r="M3" s="384"/>
      <c r="N3" s="384"/>
      <c r="O3" s="384"/>
      <c r="P3" s="384"/>
      <c r="Q3" s="384"/>
      <c r="R3" s="384"/>
      <c r="S3" s="384"/>
      <c r="T3" s="384"/>
      <c r="U3" s="384"/>
      <c r="V3" s="384"/>
      <c r="W3" s="384"/>
      <c r="X3" s="384"/>
      <c r="Y3" s="384"/>
    </row>
    <row r="4" spans="1:25" ht="12.75" customHeight="1" x14ac:dyDescent="0.25">
      <c r="A4" s="202"/>
      <c r="B4" s="203"/>
      <c r="C4" s="203"/>
      <c r="D4" s="203"/>
      <c r="E4" s="203"/>
      <c r="F4" s="204"/>
      <c r="G4" s="204"/>
      <c r="H4" s="205"/>
      <c r="I4" s="206"/>
      <c r="J4" s="205"/>
      <c r="K4" s="207"/>
      <c r="L4" s="208"/>
      <c r="M4" s="209"/>
      <c r="N4" s="209"/>
      <c r="O4" s="209"/>
      <c r="P4" s="209"/>
      <c r="Q4" s="209"/>
      <c r="R4" s="209"/>
      <c r="S4" s="209"/>
      <c r="T4" s="209"/>
      <c r="U4" s="209"/>
      <c r="V4" s="209"/>
      <c r="W4" s="249"/>
      <c r="X4" s="250"/>
      <c r="Y4" s="251"/>
    </row>
    <row r="5" spans="1:25" ht="19.95" customHeight="1" x14ac:dyDescent="0.25">
      <c r="A5" s="385" t="s">
        <v>233</v>
      </c>
      <c r="B5" s="385"/>
      <c r="C5" s="385"/>
      <c r="D5" s="252">
        <f>'Anlage A3'!D5</f>
        <v>2019</v>
      </c>
      <c r="E5" s="203"/>
      <c r="F5" s="146"/>
      <c r="G5" s="146"/>
      <c r="H5" s="146"/>
      <c r="I5" s="146"/>
      <c r="J5" s="146"/>
      <c r="K5" s="146"/>
      <c r="L5" s="208" t="s">
        <v>16</v>
      </c>
      <c r="M5" s="209"/>
      <c r="N5" s="209"/>
      <c r="O5" s="209"/>
      <c r="P5" s="209"/>
      <c r="Q5" s="209"/>
      <c r="R5" s="209"/>
      <c r="S5" s="209"/>
      <c r="T5" s="209"/>
      <c r="U5" s="209"/>
      <c r="V5" s="209"/>
      <c r="W5" s="398" t="s">
        <v>284</v>
      </c>
      <c r="X5" s="398"/>
      <c r="Y5" s="248">
        <v>0</v>
      </c>
    </row>
    <row r="6" spans="1:25" ht="19.95" customHeight="1" x14ac:dyDescent="0.25">
      <c r="A6" s="210"/>
      <c r="B6" s="210"/>
      <c r="C6" s="210"/>
      <c r="D6" s="210"/>
      <c r="E6" s="210"/>
      <c r="F6" s="387" t="s">
        <v>234</v>
      </c>
      <c r="G6" s="387"/>
      <c r="H6" s="253">
        <f>'Anlage A3'!H6</f>
        <v>43466</v>
      </c>
      <c r="I6" s="254" t="str">
        <f>'Anlage A3'!I6</f>
        <v>bis</v>
      </c>
      <c r="J6" s="253">
        <f>'Anlage A3'!J6</f>
        <v>43830</v>
      </c>
      <c r="K6" s="211">
        <f>DATEDIF(H6,J6,"M")+1</f>
        <v>12</v>
      </c>
      <c r="L6" s="209"/>
      <c r="M6" s="212" t="s">
        <v>235</v>
      </c>
      <c r="N6" s="213"/>
      <c r="O6" s="213"/>
      <c r="P6" s="213"/>
      <c r="Q6" s="213"/>
      <c r="R6" s="213"/>
      <c r="S6" s="213"/>
      <c r="T6" s="213"/>
      <c r="U6" s="213"/>
      <c r="V6" s="213"/>
      <c r="W6" s="213"/>
      <c r="X6" s="213"/>
      <c r="Y6" s="209"/>
    </row>
    <row r="7" spans="1:25" ht="19.95" customHeight="1" x14ac:dyDescent="0.25">
      <c r="A7" s="210"/>
      <c r="B7" s="210"/>
      <c r="C7" s="210"/>
      <c r="D7" s="210"/>
      <c r="E7" s="210"/>
      <c r="F7" s="388" t="s">
        <v>236</v>
      </c>
      <c r="G7" s="388"/>
      <c r="H7" s="214">
        <f>'Anlage A3'!H7</f>
        <v>2</v>
      </c>
      <c r="I7" s="253"/>
      <c r="J7" s="253"/>
      <c r="K7" s="215" t="s">
        <v>237</v>
      </c>
      <c r="L7" s="210"/>
      <c r="M7" s="212" t="s">
        <v>238</v>
      </c>
      <c r="N7" s="210"/>
      <c r="O7" s="210"/>
      <c r="P7" s="210"/>
      <c r="Q7" s="210"/>
      <c r="R7" s="210"/>
      <c r="S7" s="210"/>
      <c r="T7" s="210"/>
      <c r="U7" s="210"/>
      <c r="V7" s="210"/>
      <c r="W7" s="210"/>
      <c r="X7" s="210"/>
      <c r="Y7" s="209"/>
    </row>
    <row r="8" spans="1:25" ht="30.75" customHeight="1" x14ac:dyDescent="0.25">
      <c r="A8" s="389" t="s">
        <v>239</v>
      </c>
      <c r="B8" s="390" t="s">
        <v>4</v>
      </c>
      <c r="C8" s="389" t="s">
        <v>240</v>
      </c>
      <c r="D8" s="389" t="s">
        <v>241</v>
      </c>
      <c r="E8" s="216" t="s">
        <v>242</v>
      </c>
      <c r="F8" s="389" t="s">
        <v>243</v>
      </c>
      <c r="G8" s="389" t="s">
        <v>244</v>
      </c>
      <c r="H8" s="391" t="s">
        <v>245</v>
      </c>
      <c r="I8" s="389" t="s">
        <v>246</v>
      </c>
      <c r="J8" s="389"/>
      <c r="K8" s="389"/>
      <c r="L8" s="389" t="s">
        <v>247</v>
      </c>
      <c r="M8" s="217">
        <f>H6</f>
        <v>43466</v>
      </c>
      <c r="N8" s="217">
        <f t="shared" ref="N8:X8" si="0">DATE(YEAR(M8),MONTH(M8)+1,1)</f>
        <v>43497</v>
      </c>
      <c r="O8" s="217">
        <f t="shared" si="0"/>
        <v>43525</v>
      </c>
      <c r="P8" s="217">
        <f t="shared" si="0"/>
        <v>43556</v>
      </c>
      <c r="Q8" s="217">
        <f t="shared" si="0"/>
        <v>43586</v>
      </c>
      <c r="R8" s="217">
        <f t="shared" si="0"/>
        <v>43617</v>
      </c>
      <c r="S8" s="217">
        <f t="shared" si="0"/>
        <v>43647</v>
      </c>
      <c r="T8" s="217">
        <f t="shared" si="0"/>
        <v>43678</v>
      </c>
      <c r="U8" s="217">
        <f t="shared" si="0"/>
        <v>43709</v>
      </c>
      <c r="V8" s="217">
        <f t="shared" si="0"/>
        <v>43739</v>
      </c>
      <c r="W8" s="217">
        <f t="shared" si="0"/>
        <v>43770</v>
      </c>
      <c r="X8" s="217">
        <f t="shared" si="0"/>
        <v>43800</v>
      </c>
      <c r="Y8" s="218" t="s">
        <v>248</v>
      </c>
    </row>
    <row r="9" spans="1:25" ht="18" customHeight="1" x14ac:dyDescent="0.25">
      <c r="A9" s="389"/>
      <c r="B9" s="389"/>
      <c r="C9" s="389"/>
      <c r="D9" s="389"/>
      <c r="E9" s="216" t="s">
        <v>249</v>
      </c>
      <c r="F9" s="389"/>
      <c r="G9" s="389"/>
      <c r="H9" s="391"/>
      <c r="I9" s="389" t="s">
        <v>250</v>
      </c>
      <c r="J9" s="389"/>
      <c r="K9" s="389"/>
      <c r="L9" s="389" t="s">
        <v>251</v>
      </c>
      <c r="M9" s="219">
        <v>1</v>
      </c>
      <c r="N9" s="219">
        <v>2</v>
      </c>
      <c r="O9" s="219">
        <v>3</v>
      </c>
      <c r="P9" s="219">
        <v>4</v>
      </c>
      <c r="Q9" s="219">
        <v>5</v>
      </c>
      <c r="R9" s="219">
        <v>6</v>
      </c>
      <c r="S9" s="219">
        <v>7</v>
      </c>
      <c r="T9" s="219">
        <v>8</v>
      </c>
      <c r="U9" s="219">
        <v>9</v>
      </c>
      <c r="V9" s="219">
        <v>10</v>
      </c>
      <c r="W9" s="219">
        <v>11</v>
      </c>
      <c r="X9" s="219">
        <v>12</v>
      </c>
      <c r="Y9" s="220"/>
    </row>
    <row r="10" spans="1:25" ht="34.5" customHeight="1" x14ac:dyDescent="0.25">
      <c r="A10" s="390" t="s">
        <v>252</v>
      </c>
      <c r="B10" s="390"/>
      <c r="C10" s="390"/>
      <c r="D10" s="390"/>
      <c r="E10" s="216" t="s">
        <v>253</v>
      </c>
      <c r="F10" s="216" t="s">
        <v>254</v>
      </c>
      <c r="G10" s="216" t="s">
        <v>254</v>
      </c>
      <c r="H10" s="391"/>
      <c r="I10" s="216" t="s">
        <v>255</v>
      </c>
      <c r="J10" s="216" t="s">
        <v>256</v>
      </c>
      <c r="K10" s="216" t="s">
        <v>257</v>
      </c>
      <c r="L10" s="389" t="s">
        <v>258</v>
      </c>
      <c r="M10" s="219" t="s">
        <v>259</v>
      </c>
      <c r="N10" s="219" t="s">
        <v>259</v>
      </c>
      <c r="O10" s="219" t="s">
        <v>259</v>
      </c>
      <c r="P10" s="219" t="s">
        <v>259</v>
      </c>
      <c r="Q10" s="219" t="s">
        <v>259</v>
      </c>
      <c r="R10" s="219" t="s">
        <v>259</v>
      </c>
      <c r="S10" s="219" t="s">
        <v>259</v>
      </c>
      <c r="T10" s="219" t="s">
        <v>259</v>
      </c>
      <c r="U10" s="219" t="s">
        <v>259</v>
      </c>
      <c r="V10" s="219" t="s">
        <v>259</v>
      </c>
      <c r="W10" s="219" t="s">
        <v>259</v>
      </c>
      <c r="X10" s="219" t="s">
        <v>259</v>
      </c>
      <c r="Y10" s="219" t="s">
        <v>259</v>
      </c>
    </row>
    <row r="11" spans="1:25" x14ac:dyDescent="0.25">
      <c r="A11" s="215">
        <v>1</v>
      </c>
      <c r="B11" s="253" t="str">
        <f>IF(L11="","",         IF(ISTEXT('Anlage A3'!B11),IF($Y$5=1,'Anlage A3'!B11,LEFT('Anlage A3'!B11,2)&amp;"*****"),IF($Y$5=1,'Anlage A3'!B11,"*****."&amp;YEAR('Anlage A3'!B11))))</f>
        <v>Mü*****</v>
      </c>
      <c r="C11" s="253" t="str">
        <f>IF(L11="","",         IF(ISTEXT('Anlage A3'!C11),IF($Y$5=1,'Anlage A3'!C11,LEFT('Anlage A3'!C11,2)&amp;"*****"),IF($Y$5=1,'Anlage A3'!C11,"*****."&amp;YEAR('Anlage A3'!C11))))</f>
        <v>Lu*****</v>
      </c>
      <c r="D11" s="253" t="str">
        <f>IF(L11="","",         IF(ISTEXT('Anlage A3'!D11),IF($Y$5=1,'Anlage A3'!D11,LEFT('Anlage A3'!D11,2)&amp;"*****"),IF($Y$5=1,'Anlage A3'!D11,"*****."&amp;YEAR('Anlage A3'!D11))))</f>
        <v>*****.1990</v>
      </c>
      <c r="E11" s="254" t="str">
        <f>IF('Anlage A3'!E11=0,"",        'Anlage A3'!E11)</f>
        <v>nein</v>
      </c>
      <c r="F11" s="254">
        <f>IF('Anlage A3'!F11=0,"",        'Anlage A3'!F11)</f>
        <v>42583</v>
      </c>
      <c r="G11" s="254">
        <f>IF('Anlage A3'!G11=0,"",        'Anlage A3'!G11)</f>
        <v>43677</v>
      </c>
      <c r="H11" s="254" t="str">
        <f>IF('Anlage A3'!H11=0,"",        'Anlage A3'!H11)</f>
        <v/>
      </c>
      <c r="I11" s="255">
        <f>IF('Anlage A3'!I11=0,"",        'Anlage A3'!I11)</f>
        <v>1090.7</v>
      </c>
      <c r="J11" s="255">
        <f>IF('Anlage A3'!J11=0,"",        'Anlage A3'!J11)</f>
        <v>1152.0999999999999</v>
      </c>
      <c r="K11" s="255">
        <f>IF('Anlage A3'!K11=0,"",        'Anlage A3'!K11)</f>
        <v>1253.4000000000001</v>
      </c>
      <c r="L11" s="255">
        <f>IF('Anlage A3'!L11=0,"",        'Anlage A3'!L11)</f>
        <v>7</v>
      </c>
      <c r="M11" s="255">
        <f>IF('Anlage A3'!M11=0,"",        'Anlage A3'!M11)</f>
        <v>1253.4000000000001</v>
      </c>
      <c r="N11" s="255">
        <f>IF('Anlage A3'!N11=0,"",        'Anlage A3'!N11)</f>
        <v>1253.4000000000001</v>
      </c>
      <c r="O11" s="255">
        <f>IF('Anlage A3'!O11=0,"",        'Anlage A3'!O11)</f>
        <v>1253.4000000000001</v>
      </c>
      <c r="P11" s="255">
        <f>IF('Anlage A3'!P11=0,"",        'Anlage A3'!P11)</f>
        <v>1253.4000000000001</v>
      </c>
      <c r="Q11" s="255">
        <f>IF('Anlage A3'!Q11=0,"",        'Anlage A3'!Q11)</f>
        <v>1253.4000000000001</v>
      </c>
      <c r="R11" s="255">
        <f>IF('Anlage A3'!R11=0,"",        'Anlage A3'!R11)</f>
        <v>1253.4000000000001</v>
      </c>
      <c r="S11" s="255">
        <f>IF('Anlage A3'!S11=0,"",        'Anlage A3'!S11)</f>
        <v>1253.4000000000001</v>
      </c>
      <c r="T11" s="255" t="str">
        <f>IF('Anlage A3'!T11=0,"",        'Anlage A3'!T11)</f>
        <v/>
      </c>
      <c r="U11" s="255" t="str">
        <f>IF('Anlage A3'!U11=0,"",        'Anlage A3'!U11)</f>
        <v/>
      </c>
      <c r="V11" s="255" t="str">
        <f>IF('Anlage A3'!V11=0,"",        'Anlage A3'!V11)</f>
        <v/>
      </c>
      <c r="W11" s="255" t="str">
        <f>IF('Anlage A3'!W11=0,"",        'Anlage A3'!W11)</f>
        <v/>
      </c>
      <c r="X11" s="255" t="str">
        <f>IF('Anlage A3'!X11=0,"",        'Anlage A3'!X11)</f>
        <v/>
      </c>
      <c r="Y11" s="255" t="str">
        <f>IF('Anlage A3'!Y11=0,"",        'Anlage A3'!Y11)</f>
        <v/>
      </c>
    </row>
    <row r="12" spans="1:25" x14ac:dyDescent="0.25">
      <c r="A12" s="215">
        <v>2</v>
      </c>
      <c r="B12" s="253" t="str">
        <f>IF(L12="","",         IF(ISTEXT('Anlage A3'!B12),IF($Y$5=1,'Anlage A3'!B12,LEFT('Anlage A3'!B12,2)&amp;"*****"),IF($Y$5=1,'Anlage A3'!B12,"*****."&amp;YEAR('Anlage A3'!B12))))</f>
        <v>Me*****</v>
      </c>
      <c r="C12" s="253" t="str">
        <f>IF(L12="","",         IF(ISTEXT('Anlage A3'!C12),IF($Y$5=1,'Anlage A3'!C12,LEFT('Anlage A3'!C12,2)&amp;"*****"),IF($Y$5=1,'Anlage A3'!C12,"*****."&amp;YEAR('Anlage A3'!C12))))</f>
        <v>Ma*****</v>
      </c>
      <c r="D12" s="253" t="str">
        <f>IF(L12="","",         IF(ISTEXT('Anlage A3'!D12),IF($Y$5=1,'Anlage A3'!D12,LEFT('Anlage A3'!D12,2)&amp;"*****"),IF($Y$5=1,'Anlage A3'!D12,"*****."&amp;YEAR('Anlage A3'!D12))))</f>
        <v>*****.1994</v>
      </c>
      <c r="E12" s="254" t="str">
        <f>IF('Anlage A3'!E12=0,"",        'Anlage A3'!E12)</f>
        <v>nein</v>
      </c>
      <c r="F12" s="254">
        <f>IF('Anlage A3'!F12=0,"",        'Anlage A3'!F12)</f>
        <v>42583</v>
      </c>
      <c r="G12" s="254">
        <f>IF('Anlage A3'!G12=0,"",        'Anlage A3'!G12)</f>
        <v>44043</v>
      </c>
      <c r="H12" s="254" t="str">
        <f>IF('Anlage A3'!H12=0,"",        'Anlage A3'!H12)</f>
        <v/>
      </c>
      <c r="I12" s="255">
        <f>IF('Anlage A3'!I12=0,"",        'Anlage A3'!I12)</f>
        <v>1090.7</v>
      </c>
      <c r="J12" s="255">
        <f>IF('Anlage A3'!J12=0,"",        'Anlage A3'!J12)</f>
        <v>1152.0999999999999</v>
      </c>
      <c r="K12" s="255">
        <f>IF('Anlage A3'!K12=0,"",        'Anlage A3'!K12)</f>
        <v>1253.4000000000001</v>
      </c>
      <c r="L12" s="255">
        <f>IF('Anlage A3'!L12=0,"",        'Anlage A3'!L12)</f>
        <v>12</v>
      </c>
      <c r="M12" s="255">
        <f>IF('Anlage A3'!M12=0,"",        'Anlage A3'!M12)</f>
        <v>1152.0999999999999</v>
      </c>
      <c r="N12" s="255">
        <f>IF('Anlage A3'!N12=0,"",        'Anlage A3'!N12)</f>
        <v>1152.0999999999999</v>
      </c>
      <c r="O12" s="255">
        <f>IF('Anlage A3'!O12=0,"",        'Anlage A3'!O12)</f>
        <v>1152.0999999999999</v>
      </c>
      <c r="P12" s="255">
        <f>IF('Anlage A3'!P12=0,"",        'Anlage A3'!P12)</f>
        <v>1152.0999999999999</v>
      </c>
      <c r="Q12" s="255">
        <f>IF('Anlage A3'!Q12=0,"",        'Anlage A3'!Q12)</f>
        <v>1152.0999999999999</v>
      </c>
      <c r="R12" s="255">
        <f>IF('Anlage A3'!R12=0,"",        'Anlage A3'!R12)</f>
        <v>1152.0999999999999</v>
      </c>
      <c r="S12" s="255">
        <f>IF('Anlage A3'!S12=0,"",        'Anlage A3'!S12)</f>
        <v>1152.0999999999999</v>
      </c>
      <c r="T12" s="255">
        <f>IF('Anlage A3'!T12=0,"",        'Anlage A3'!T12)</f>
        <v>1253.4000000000001</v>
      </c>
      <c r="U12" s="255">
        <f>IF('Anlage A3'!U12=0,"",        'Anlage A3'!U12)</f>
        <v>1253.4000000000001</v>
      </c>
      <c r="V12" s="255">
        <f>IF('Anlage A3'!V12=0,"",        'Anlage A3'!V12)</f>
        <v>1253.4000000000001</v>
      </c>
      <c r="W12" s="255">
        <f>IF('Anlage A3'!W12=0,"",        'Anlage A3'!W12)</f>
        <v>1253.4000000000001</v>
      </c>
      <c r="X12" s="255">
        <f>IF('Anlage A3'!X12=0,"",        'Anlage A3'!X12)</f>
        <v>1253.4000000000001</v>
      </c>
      <c r="Y12" s="255" t="str">
        <f>IF('Anlage A3'!Y12=0,"",        'Anlage A3'!Y12)</f>
        <v/>
      </c>
    </row>
    <row r="13" spans="1:25" x14ac:dyDescent="0.25">
      <c r="A13" s="215">
        <v>3</v>
      </c>
      <c r="B13" s="253" t="str">
        <f>IF(L13="","",         IF(ISTEXT('Anlage A3'!B13),IF($Y$5=1,'Anlage A3'!B13,LEFT('Anlage A3'!B13,2)&amp;"*****"),IF($Y$5=1,'Anlage A3'!B13,"*****."&amp;YEAR('Anlage A3'!B13))))</f>
        <v>NN*****</v>
      </c>
      <c r="C13" s="253" t="str">
        <f>IF(L13="","",         IF(ISTEXT('Anlage A3'!C13),IF($Y$5=1,'Anlage A3'!C13,LEFT('Anlage A3'!C13,2)&amp;"*****"),IF($Y$5=1,'Anlage A3'!C13,"*****."&amp;YEAR('Anlage A3'!C13))))</f>
        <v>NN*****</v>
      </c>
      <c r="D13" s="253" t="str">
        <f>IF(L13="","",         IF(ISTEXT('Anlage A3'!D13),IF($Y$5=1,'Anlage A3'!D13,LEFT('Anlage A3'!D13,2)&amp;"*****"),IF($Y$5=1,'Anlage A3'!D13,"*****."&amp;YEAR('Anlage A3'!D13))))</f>
        <v>TT*****</v>
      </c>
      <c r="E13" s="254" t="str">
        <f>IF('Anlage A3'!E13=0,"",        'Anlage A3'!E13)</f>
        <v>nein</v>
      </c>
      <c r="F13" s="254">
        <f>IF('Anlage A3'!F13=0,"",        'Anlage A3'!F13)</f>
        <v>43678</v>
      </c>
      <c r="G13" s="254">
        <f>IF('Anlage A3'!G13=0,"",        'Anlage A3'!G13)</f>
        <v>44773</v>
      </c>
      <c r="H13" s="254" t="str">
        <f>IF('Anlage A3'!H13=0,"",        'Anlage A3'!H13)</f>
        <v/>
      </c>
      <c r="I13" s="255">
        <f>IF('Anlage A3'!I13=0,"",        'Anlage A3'!I13)</f>
        <v>1090.7</v>
      </c>
      <c r="J13" s="255">
        <f>IF('Anlage A3'!J13=0,"",        'Anlage A3'!J13)</f>
        <v>1152.0999999999999</v>
      </c>
      <c r="K13" s="255">
        <f>IF('Anlage A3'!K13=0,"",        'Anlage A3'!K13)</f>
        <v>1254.4000000000001</v>
      </c>
      <c r="L13" s="255">
        <f>IF('Anlage A3'!L13=0,"",        'Anlage A3'!L13)</f>
        <v>5</v>
      </c>
      <c r="M13" s="255" t="str">
        <f>IF('Anlage A3'!M13=0,"",        'Anlage A3'!M13)</f>
        <v/>
      </c>
      <c r="N13" s="255" t="str">
        <f>IF('Anlage A3'!N13=0,"",        'Anlage A3'!N13)</f>
        <v/>
      </c>
      <c r="O13" s="255" t="str">
        <f>IF('Anlage A3'!O13=0,"",        'Anlage A3'!O13)</f>
        <v/>
      </c>
      <c r="P13" s="255" t="str">
        <f>IF('Anlage A3'!P13=0,"",        'Anlage A3'!P13)</f>
        <v/>
      </c>
      <c r="Q13" s="255" t="str">
        <f>IF('Anlage A3'!Q13=0,"",        'Anlage A3'!Q13)</f>
        <v/>
      </c>
      <c r="R13" s="255" t="str">
        <f>IF('Anlage A3'!R13=0,"",        'Anlage A3'!R13)</f>
        <v/>
      </c>
      <c r="S13" s="255" t="str">
        <f>IF('Anlage A3'!S13=0,"",        'Anlage A3'!S13)</f>
        <v/>
      </c>
      <c r="T13" s="255">
        <f>IF('Anlage A3'!T13=0,"",        'Anlage A3'!T13)</f>
        <v>1090.7</v>
      </c>
      <c r="U13" s="255">
        <f>IF('Anlage A3'!U13=0,"",        'Anlage A3'!U13)</f>
        <v>1090.7</v>
      </c>
      <c r="V13" s="255">
        <f>IF('Anlage A3'!V13=0,"",        'Anlage A3'!V13)</f>
        <v>1090.7</v>
      </c>
      <c r="W13" s="255">
        <f>IF('Anlage A3'!W13=0,"",        'Anlage A3'!W13)</f>
        <v>1090.7</v>
      </c>
      <c r="X13" s="255">
        <f>IF('Anlage A3'!X13=0,"",        'Anlage A3'!X13)</f>
        <v>1090.7</v>
      </c>
      <c r="Y13" s="255" t="str">
        <f>IF('Anlage A3'!Y13=0,"",        'Anlage A3'!Y13)</f>
        <v/>
      </c>
    </row>
    <row r="14" spans="1:25" x14ac:dyDescent="0.25">
      <c r="A14" s="215">
        <v>4</v>
      </c>
      <c r="B14" s="253" t="str">
        <f>IF(L14="","",         IF(ISTEXT('Anlage A3'!B14),IF($Y$5=1,'Anlage A3'!B14,LEFT('Anlage A3'!B14,2)&amp;"*****"),IF($Y$5=1,'Anlage A3'!B14,"*****."&amp;YEAR('Anlage A3'!B14))))</f>
        <v/>
      </c>
      <c r="C14" s="253" t="str">
        <f>IF(L14="","",         IF(ISTEXT('Anlage A3'!C14),IF($Y$5=1,'Anlage A3'!C14,LEFT('Anlage A3'!C14,2)&amp;"*****"),IF($Y$5=1,'Anlage A3'!C14,"*****."&amp;YEAR('Anlage A3'!C14))))</f>
        <v/>
      </c>
      <c r="D14" s="253" t="str">
        <f>IF(L14="","",         IF(ISTEXT('Anlage A3'!D14),IF($Y$5=1,'Anlage A3'!D14,LEFT('Anlage A3'!D14,2)&amp;"*****"),IF($Y$5=1,'Anlage A3'!D14,"*****."&amp;YEAR('Anlage A3'!D14))))</f>
        <v/>
      </c>
      <c r="E14" s="254" t="str">
        <f>IF('Anlage A3'!E14=0,"",        'Anlage A3'!E14)</f>
        <v/>
      </c>
      <c r="F14" s="254" t="str">
        <f>IF('Anlage A3'!F14=0,"",        'Anlage A3'!F14)</f>
        <v/>
      </c>
      <c r="G14" s="254" t="str">
        <f>IF('Anlage A3'!G14=0,"",        'Anlage A3'!G14)</f>
        <v/>
      </c>
      <c r="H14" s="254" t="str">
        <f>IF('Anlage A3'!H14=0,"",        'Anlage A3'!H14)</f>
        <v/>
      </c>
      <c r="I14" s="255" t="str">
        <f>IF('Anlage A3'!I14=0,"",        'Anlage A3'!I14)</f>
        <v/>
      </c>
      <c r="J14" s="255" t="str">
        <f>IF('Anlage A3'!J14=0,"",        'Anlage A3'!J14)</f>
        <v/>
      </c>
      <c r="K14" s="255" t="str">
        <f>IF('Anlage A3'!K14=0,"",        'Anlage A3'!K14)</f>
        <v/>
      </c>
      <c r="L14" s="255" t="str">
        <f>IF('Anlage A3'!L14=0,"",        'Anlage A3'!L14)</f>
        <v/>
      </c>
      <c r="M14" s="255" t="str">
        <f>IF('Anlage A3'!M14=0,"",        'Anlage A3'!M14)</f>
        <v/>
      </c>
      <c r="N14" s="255" t="str">
        <f>IF('Anlage A3'!N14=0,"",        'Anlage A3'!N14)</f>
        <v/>
      </c>
      <c r="O14" s="255" t="str">
        <f>IF('Anlage A3'!O14=0,"",        'Anlage A3'!O14)</f>
        <v/>
      </c>
      <c r="P14" s="255" t="str">
        <f>IF('Anlage A3'!P14=0,"",        'Anlage A3'!P14)</f>
        <v/>
      </c>
      <c r="Q14" s="255" t="str">
        <f>IF('Anlage A3'!Q14=0,"",        'Anlage A3'!Q14)</f>
        <v/>
      </c>
      <c r="R14" s="255" t="str">
        <f>IF('Anlage A3'!R14=0,"",        'Anlage A3'!R14)</f>
        <v/>
      </c>
      <c r="S14" s="255" t="str">
        <f>IF('Anlage A3'!S14=0,"",        'Anlage A3'!S14)</f>
        <v/>
      </c>
      <c r="T14" s="255" t="str">
        <f>IF('Anlage A3'!T14=0,"",        'Anlage A3'!T14)</f>
        <v/>
      </c>
      <c r="U14" s="255" t="str">
        <f>IF('Anlage A3'!U14=0,"",        'Anlage A3'!U14)</f>
        <v/>
      </c>
      <c r="V14" s="255" t="str">
        <f>IF('Anlage A3'!V14=0,"",        'Anlage A3'!V14)</f>
        <v/>
      </c>
      <c r="W14" s="255" t="str">
        <f>IF('Anlage A3'!W14=0,"",        'Anlage A3'!W14)</f>
        <v/>
      </c>
      <c r="X14" s="255" t="str">
        <f>IF('Anlage A3'!X14=0,"",        'Anlage A3'!X14)</f>
        <v/>
      </c>
      <c r="Y14" s="255" t="str">
        <f>IF('Anlage A3'!Y14=0,"",        'Anlage A3'!Y14)</f>
        <v/>
      </c>
    </row>
    <row r="15" spans="1:25" x14ac:dyDescent="0.25">
      <c r="A15" s="215">
        <v>5</v>
      </c>
      <c r="B15" s="253" t="str">
        <f>IF(L15="","",         IF(ISTEXT('Anlage A3'!B15),IF($Y$5=1,'Anlage A3'!B15,LEFT('Anlage A3'!B15,2)&amp;"*****"),IF($Y$5=1,'Anlage A3'!B15,"*****."&amp;YEAR('Anlage A3'!B15))))</f>
        <v/>
      </c>
      <c r="C15" s="253" t="str">
        <f>IF(L15="","",         IF(ISTEXT('Anlage A3'!C15),IF($Y$5=1,'Anlage A3'!C15,LEFT('Anlage A3'!C15,2)&amp;"*****"),IF($Y$5=1,'Anlage A3'!C15,"*****."&amp;YEAR('Anlage A3'!C15))))</f>
        <v/>
      </c>
      <c r="D15" s="253" t="str">
        <f>IF(L15="","",         IF(ISTEXT('Anlage A3'!D15),IF($Y$5=1,'Anlage A3'!D15,LEFT('Anlage A3'!D15,2)&amp;"*****"),IF($Y$5=1,'Anlage A3'!D15,"*****."&amp;YEAR('Anlage A3'!D15))))</f>
        <v/>
      </c>
      <c r="E15" s="254" t="str">
        <f>IF('Anlage A3'!E15=0,"",        'Anlage A3'!E15)</f>
        <v/>
      </c>
      <c r="F15" s="254" t="str">
        <f>IF('Anlage A3'!F15=0,"",        'Anlage A3'!F15)</f>
        <v/>
      </c>
      <c r="G15" s="254" t="str">
        <f>IF('Anlage A3'!G15=0,"",        'Anlage A3'!G15)</f>
        <v/>
      </c>
      <c r="H15" s="254" t="str">
        <f>IF('Anlage A3'!H15=0,"",        'Anlage A3'!H15)</f>
        <v/>
      </c>
      <c r="I15" s="255" t="str">
        <f>IF('Anlage A3'!I15=0,"",        'Anlage A3'!I15)</f>
        <v/>
      </c>
      <c r="J15" s="255" t="str">
        <f>IF('Anlage A3'!J15=0,"",        'Anlage A3'!J15)</f>
        <v/>
      </c>
      <c r="K15" s="255" t="str">
        <f>IF('Anlage A3'!K15=0,"",        'Anlage A3'!K15)</f>
        <v/>
      </c>
      <c r="L15" s="255" t="str">
        <f>IF('Anlage A3'!L15=0,"",        'Anlage A3'!L15)</f>
        <v/>
      </c>
      <c r="M15" s="255" t="str">
        <f>IF('Anlage A3'!M15=0,"",        'Anlage A3'!M15)</f>
        <v/>
      </c>
      <c r="N15" s="255" t="str">
        <f>IF('Anlage A3'!N15=0,"",        'Anlage A3'!N15)</f>
        <v/>
      </c>
      <c r="O15" s="255" t="str">
        <f>IF('Anlage A3'!O15=0,"",        'Anlage A3'!O15)</f>
        <v/>
      </c>
      <c r="P15" s="255" t="str">
        <f>IF('Anlage A3'!P15=0,"",        'Anlage A3'!P15)</f>
        <v/>
      </c>
      <c r="Q15" s="255" t="str">
        <f>IF('Anlage A3'!Q15=0,"",        'Anlage A3'!Q15)</f>
        <v/>
      </c>
      <c r="R15" s="255" t="str">
        <f>IF('Anlage A3'!R15=0,"",        'Anlage A3'!R15)</f>
        <v/>
      </c>
      <c r="S15" s="255" t="str">
        <f>IF('Anlage A3'!S15=0,"",        'Anlage A3'!S15)</f>
        <v/>
      </c>
      <c r="T15" s="255" t="str">
        <f>IF('Anlage A3'!T15=0,"",        'Anlage A3'!T15)</f>
        <v/>
      </c>
      <c r="U15" s="255" t="str">
        <f>IF('Anlage A3'!U15=0,"",        'Anlage A3'!U15)</f>
        <v/>
      </c>
      <c r="V15" s="255" t="str">
        <f>IF('Anlage A3'!V15=0,"",        'Anlage A3'!V15)</f>
        <v/>
      </c>
      <c r="W15" s="255" t="str">
        <f>IF('Anlage A3'!W15=0,"",        'Anlage A3'!W15)</f>
        <v/>
      </c>
      <c r="X15" s="255" t="str">
        <f>IF('Anlage A3'!X15=0,"",        'Anlage A3'!X15)</f>
        <v/>
      </c>
      <c r="Y15" s="255" t="str">
        <f>IF('Anlage A3'!Y15=0,"",        'Anlage A3'!Y15)</f>
        <v/>
      </c>
    </row>
    <row r="16" spans="1:25" x14ac:dyDescent="0.25">
      <c r="A16" s="215">
        <v>6</v>
      </c>
      <c r="B16" s="253" t="str">
        <f>IF(L16="","",         IF(ISTEXT('Anlage A3'!B16),IF($Y$5=1,'Anlage A3'!B16,LEFT('Anlage A3'!B16,2)&amp;"*****"),IF($Y$5=1,'Anlage A3'!B16,"*****."&amp;YEAR('Anlage A3'!B16))))</f>
        <v/>
      </c>
      <c r="C16" s="253" t="str">
        <f>IF(L16="","",         IF(ISTEXT('Anlage A3'!C16),IF($Y$5=1,'Anlage A3'!C16,LEFT('Anlage A3'!C16,2)&amp;"*****"),IF($Y$5=1,'Anlage A3'!C16,"*****."&amp;YEAR('Anlage A3'!C16))))</f>
        <v/>
      </c>
      <c r="D16" s="253" t="str">
        <f>IF(L16="","",         IF(ISTEXT('Anlage A3'!D16),IF($Y$5=1,'Anlage A3'!D16,LEFT('Anlage A3'!D16,2)&amp;"*****"),IF($Y$5=1,'Anlage A3'!D16,"*****."&amp;YEAR('Anlage A3'!D16))))</f>
        <v/>
      </c>
      <c r="E16" s="254" t="str">
        <f>IF('Anlage A3'!E16=0,"",        'Anlage A3'!E16)</f>
        <v/>
      </c>
      <c r="F16" s="254" t="str">
        <f>IF('Anlage A3'!F16=0,"",        'Anlage A3'!F16)</f>
        <v/>
      </c>
      <c r="G16" s="254" t="str">
        <f>IF('Anlage A3'!G16=0,"",        'Anlage A3'!G16)</f>
        <v/>
      </c>
      <c r="H16" s="254" t="str">
        <f>IF('Anlage A3'!H16=0,"",        'Anlage A3'!H16)</f>
        <v/>
      </c>
      <c r="I16" s="255" t="str">
        <f>IF('Anlage A3'!I16=0,"",        'Anlage A3'!I16)</f>
        <v/>
      </c>
      <c r="J16" s="255" t="str">
        <f>IF('Anlage A3'!J16=0,"",        'Anlage A3'!J16)</f>
        <v/>
      </c>
      <c r="K16" s="255" t="str">
        <f>IF('Anlage A3'!K16=0,"",        'Anlage A3'!K16)</f>
        <v/>
      </c>
      <c r="L16" s="255" t="str">
        <f>IF('Anlage A3'!L16=0,"",        'Anlage A3'!L16)</f>
        <v/>
      </c>
      <c r="M16" s="255" t="str">
        <f>IF('Anlage A3'!M16=0,"",        'Anlage A3'!M16)</f>
        <v/>
      </c>
      <c r="N16" s="255" t="str">
        <f>IF('Anlage A3'!N16=0,"",        'Anlage A3'!N16)</f>
        <v/>
      </c>
      <c r="O16" s="255" t="str">
        <f>IF('Anlage A3'!O16=0,"",        'Anlage A3'!O16)</f>
        <v/>
      </c>
      <c r="P16" s="255" t="str">
        <f>IF('Anlage A3'!P16=0,"",        'Anlage A3'!P16)</f>
        <v/>
      </c>
      <c r="Q16" s="255" t="str">
        <f>IF('Anlage A3'!Q16=0,"",        'Anlage A3'!Q16)</f>
        <v/>
      </c>
      <c r="R16" s="255" t="str">
        <f>IF('Anlage A3'!R16=0,"",        'Anlage A3'!R16)</f>
        <v/>
      </c>
      <c r="S16" s="255" t="str">
        <f>IF('Anlage A3'!S16=0,"",        'Anlage A3'!S16)</f>
        <v/>
      </c>
      <c r="T16" s="255" t="str">
        <f>IF('Anlage A3'!T16=0,"",        'Anlage A3'!T16)</f>
        <v/>
      </c>
      <c r="U16" s="255" t="str">
        <f>IF('Anlage A3'!U16=0,"",        'Anlage A3'!U16)</f>
        <v/>
      </c>
      <c r="V16" s="255" t="str">
        <f>IF('Anlage A3'!V16=0,"",        'Anlage A3'!V16)</f>
        <v/>
      </c>
      <c r="W16" s="255" t="str">
        <f>IF('Anlage A3'!W16=0,"",        'Anlage A3'!W16)</f>
        <v/>
      </c>
      <c r="X16" s="255" t="str">
        <f>IF('Anlage A3'!X16=0,"",        'Anlage A3'!X16)</f>
        <v/>
      </c>
      <c r="Y16" s="255" t="str">
        <f>IF('Anlage A3'!Y16=0,"",        'Anlage A3'!Y16)</f>
        <v/>
      </c>
    </row>
    <row r="17" spans="1:25" x14ac:dyDescent="0.25">
      <c r="A17" s="215">
        <v>7</v>
      </c>
      <c r="B17" s="253" t="str">
        <f>IF(L17="","",         IF(ISTEXT('Anlage A3'!B17),IF($Y$5=1,'Anlage A3'!B17,LEFT('Anlage A3'!B17,2)&amp;"*****"),IF($Y$5=1,'Anlage A3'!B17,"*****."&amp;YEAR('Anlage A3'!B17))))</f>
        <v/>
      </c>
      <c r="C17" s="253" t="str">
        <f>IF(L17="","",         IF(ISTEXT('Anlage A3'!C17),IF($Y$5=1,'Anlage A3'!C17,LEFT('Anlage A3'!C17,2)&amp;"*****"),IF($Y$5=1,'Anlage A3'!C17,"*****."&amp;YEAR('Anlage A3'!C17))))</f>
        <v/>
      </c>
      <c r="D17" s="253" t="str">
        <f>IF(L17="","",         IF(ISTEXT('Anlage A3'!D17),IF($Y$5=1,'Anlage A3'!D17,LEFT('Anlage A3'!D17,2)&amp;"*****"),IF($Y$5=1,'Anlage A3'!D17,"*****."&amp;YEAR('Anlage A3'!D17))))</f>
        <v/>
      </c>
      <c r="E17" s="254" t="str">
        <f>IF('Anlage A3'!E17=0,"",        'Anlage A3'!E17)</f>
        <v/>
      </c>
      <c r="F17" s="254" t="str">
        <f>IF('Anlage A3'!F17=0,"",        'Anlage A3'!F17)</f>
        <v/>
      </c>
      <c r="G17" s="254" t="str">
        <f>IF('Anlage A3'!G17=0,"",        'Anlage A3'!G17)</f>
        <v/>
      </c>
      <c r="H17" s="254" t="str">
        <f>IF('Anlage A3'!H17=0,"",        'Anlage A3'!H17)</f>
        <v/>
      </c>
      <c r="I17" s="255" t="str">
        <f>IF('Anlage A3'!I17=0,"",        'Anlage A3'!I17)</f>
        <v/>
      </c>
      <c r="J17" s="255" t="str">
        <f>IF('Anlage A3'!J17=0,"",        'Anlage A3'!J17)</f>
        <v/>
      </c>
      <c r="K17" s="255" t="str">
        <f>IF('Anlage A3'!K17=0,"",        'Anlage A3'!K17)</f>
        <v/>
      </c>
      <c r="L17" s="255" t="str">
        <f>IF('Anlage A3'!L17=0,"",        'Anlage A3'!L17)</f>
        <v/>
      </c>
      <c r="M17" s="255" t="str">
        <f>IF('Anlage A3'!M17=0,"",        'Anlage A3'!M17)</f>
        <v/>
      </c>
      <c r="N17" s="255" t="str">
        <f>IF('Anlage A3'!N17=0,"",        'Anlage A3'!N17)</f>
        <v/>
      </c>
      <c r="O17" s="255" t="str">
        <f>IF('Anlage A3'!O17=0,"",        'Anlage A3'!O17)</f>
        <v/>
      </c>
      <c r="P17" s="255" t="str">
        <f>IF('Anlage A3'!P17=0,"",        'Anlage A3'!P17)</f>
        <v/>
      </c>
      <c r="Q17" s="255" t="str">
        <f>IF('Anlage A3'!Q17=0,"",        'Anlage A3'!Q17)</f>
        <v/>
      </c>
      <c r="R17" s="255" t="str">
        <f>IF('Anlage A3'!R17=0,"",        'Anlage A3'!R17)</f>
        <v/>
      </c>
      <c r="S17" s="255" t="str">
        <f>IF('Anlage A3'!S17=0,"",        'Anlage A3'!S17)</f>
        <v/>
      </c>
      <c r="T17" s="255" t="str">
        <f>IF('Anlage A3'!T17=0,"",        'Anlage A3'!T17)</f>
        <v/>
      </c>
      <c r="U17" s="255" t="str">
        <f>IF('Anlage A3'!U17=0,"",        'Anlage A3'!U17)</f>
        <v/>
      </c>
      <c r="V17" s="255" t="str">
        <f>IF('Anlage A3'!V17=0,"",        'Anlage A3'!V17)</f>
        <v/>
      </c>
      <c r="W17" s="255" t="str">
        <f>IF('Anlage A3'!W17=0,"",        'Anlage A3'!W17)</f>
        <v/>
      </c>
      <c r="X17" s="255" t="str">
        <f>IF('Anlage A3'!X17=0,"",        'Anlage A3'!X17)</f>
        <v/>
      </c>
      <c r="Y17" s="255" t="str">
        <f>IF('Anlage A3'!Y17=0,"",        'Anlage A3'!Y17)</f>
        <v/>
      </c>
    </row>
    <row r="18" spans="1:25" x14ac:dyDescent="0.25">
      <c r="A18" s="215">
        <v>8</v>
      </c>
      <c r="B18" s="253" t="str">
        <f>IF(L18="","",         IF(ISTEXT('Anlage A3'!B18),IF($Y$5=1,'Anlage A3'!B18,LEFT('Anlage A3'!B18,2)&amp;"*****"),IF($Y$5=1,'Anlage A3'!B18,"*****."&amp;YEAR('Anlage A3'!B18))))</f>
        <v/>
      </c>
      <c r="C18" s="253" t="str">
        <f>IF(L18="","",         IF(ISTEXT('Anlage A3'!C18),IF($Y$5=1,'Anlage A3'!C18,LEFT('Anlage A3'!C18,2)&amp;"*****"),IF($Y$5=1,'Anlage A3'!C18,"*****."&amp;YEAR('Anlage A3'!C18))))</f>
        <v/>
      </c>
      <c r="D18" s="253" t="str">
        <f>IF(L18="","",         IF(ISTEXT('Anlage A3'!D18),IF($Y$5=1,'Anlage A3'!D18,LEFT('Anlage A3'!D18,2)&amp;"*****"),IF($Y$5=1,'Anlage A3'!D18,"*****."&amp;YEAR('Anlage A3'!D18))))</f>
        <v/>
      </c>
      <c r="E18" s="254" t="str">
        <f>IF('Anlage A3'!E18=0,"",        'Anlage A3'!E18)</f>
        <v/>
      </c>
      <c r="F18" s="254" t="str">
        <f>IF('Anlage A3'!F18=0,"",        'Anlage A3'!F18)</f>
        <v/>
      </c>
      <c r="G18" s="254" t="str">
        <f>IF('Anlage A3'!G18=0,"",        'Anlage A3'!G18)</f>
        <v/>
      </c>
      <c r="H18" s="254" t="str">
        <f>IF('Anlage A3'!H18=0,"",        'Anlage A3'!H18)</f>
        <v/>
      </c>
      <c r="I18" s="255" t="str">
        <f>IF('Anlage A3'!I18=0,"",        'Anlage A3'!I18)</f>
        <v/>
      </c>
      <c r="J18" s="255" t="str">
        <f>IF('Anlage A3'!J18=0,"",        'Anlage A3'!J18)</f>
        <v/>
      </c>
      <c r="K18" s="255" t="str">
        <f>IF('Anlage A3'!K18=0,"",        'Anlage A3'!K18)</f>
        <v/>
      </c>
      <c r="L18" s="255" t="str">
        <f>IF('Anlage A3'!L18=0,"",        'Anlage A3'!L18)</f>
        <v/>
      </c>
      <c r="M18" s="255" t="str">
        <f>IF('Anlage A3'!M18=0,"",        'Anlage A3'!M18)</f>
        <v/>
      </c>
      <c r="N18" s="255" t="str">
        <f>IF('Anlage A3'!N18=0,"",        'Anlage A3'!N18)</f>
        <v/>
      </c>
      <c r="O18" s="255" t="str">
        <f>IF('Anlage A3'!O18=0,"",        'Anlage A3'!O18)</f>
        <v/>
      </c>
      <c r="P18" s="255" t="str">
        <f>IF('Anlage A3'!P18=0,"",        'Anlage A3'!P18)</f>
        <v/>
      </c>
      <c r="Q18" s="255" t="str">
        <f>IF('Anlage A3'!Q18=0,"",        'Anlage A3'!Q18)</f>
        <v/>
      </c>
      <c r="R18" s="255" t="str">
        <f>IF('Anlage A3'!R18=0,"",        'Anlage A3'!R18)</f>
        <v/>
      </c>
      <c r="S18" s="255" t="str">
        <f>IF('Anlage A3'!S18=0,"",        'Anlage A3'!S18)</f>
        <v/>
      </c>
      <c r="T18" s="255" t="str">
        <f>IF('Anlage A3'!T18=0,"",        'Anlage A3'!T18)</f>
        <v/>
      </c>
      <c r="U18" s="255" t="str">
        <f>IF('Anlage A3'!U18=0,"",        'Anlage A3'!U18)</f>
        <v/>
      </c>
      <c r="V18" s="255" t="str">
        <f>IF('Anlage A3'!V18=0,"",        'Anlage A3'!V18)</f>
        <v/>
      </c>
      <c r="W18" s="255" t="str">
        <f>IF('Anlage A3'!W18=0,"",        'Anlage A3'!W18)</f>
        <v/>
      </c>
      <c r="X18" s="255" t="str">
        <f>IF('Anlage A3'!X18=0,"",        'Anlage A3'!X18)</f>
        <v/>
      </c>
      <c r="Y18" s="255" t="str">
        <f>IF('Anlage A3'!Y18=0,"",        'Anlage A3'!Y18)</f>
        <v/>
      </c>
    </row>
    <row r="19" spans="1:25" x14ac:dyDescent="0.25">
      <c r="A19" s="215">
        <v>9</v>
      </c>
      <c r="B19" s="253" t="str">
        <f>IF(L19="","",         IF(ISTEXT('Anlage A3'!B19),IF($Y$5=1,'Anlage A3'!B19,LEFT('Anlage A3'!B19,2)&amp;"*****"),IF($Y$5=1,'Anlage A3'!B19,"*****."&amp;YEAR('Anlage A3'!B19))))</f>
        <v/>
      </c>
      <c r="C19" s="253" t="str">
        <f>IF(L19="","",         IF(ISTEXT('Anlage A3'!C19),IF($Y$5=1,'Anlage A3'!C19,LEFT('Anlage A3'!C19,2)&amp;"*****"),IF($Y$5=1,'Anlage A3'!C19,"*****."&amp;YEAR('Anlage A3'!C19))))</f>
        <v/>
      </c>
      <c r="D19" s="253" t="str">
        <f>IF(L19="","",         IF(ISTEXT('Anlage A3'!D19),IF($Y$5=1,'Anlage A3'!D19,LEFT('Anlage A3'!D19,2)&amp;"*****"),IF($Y$5=1,'Anlage A3'!D19,"*****."&amp;YEAR('Anlage A3'!D19))))</f>
        <v/>
      </c>
      <c r="E19" s="254" t="str">
        <f>IF('Anlage A3'!E19=0,"",        'Anlage A3'!E19)</f>
        <v/>
      </c>
      <c r="F19" s="254" t="str">
        <f>IF('Anlage A3'!F19=0,"",        'Anlage A3'!F19)</f>
        <v/>
      </c>
      <c r="G19" s="254" t="str">
        <f>IF('Anlage A3'!G19=0,"",        'Anlage A3'!G19)</f>
        <v/>
      </c>
      <c r="H19" s="254" t="str">
        <f>IF('Anlage A3'!H19=0,"",        'Anlage A3'!H19)</f>
        <v/>
      </c>
      <c r="I19" s="255" t="str">
        <f>IF('Anlage A3'!I19=0,"",        'Anlage A3'!I19)</f>
        <v/>
      </c>
      <c r="J19" s="255" t="str">
        <f>IF('Anlage A3'!J19=0,"",        'Anlage A3'!J19)</f>
        <v/>
      </c>
      <c r="K19" s="255" t="str">
        <f>IF('Anlage A3'!K19=0,"",        'Anlage A3'!K19)</f>
        <v/>
      </c>
      <c r="L19" s="255" t="str">
        <f>IF('Anlage A3'!L19=0,"",        'Anlage A3'!L19)</f>
        <v/>
      </c>
      <c r="M19" s="255" t="str">
        <f>IF('Anlage A3'!M19=0,"",        'Anlage A3'!M19)</f>
        <v/>
      </c>
      <c r="N19" s="255" t="str">
        <f>IF('Anlage A3'!N19=0,"",        'Anlage A3'!N19)</f>
        <v/>
      </c>
      <c r="O19" s="255" t="str">
        <f>IF('Anlage A3'!O19=0,"",        'Anlage A3'!O19)</f>
        <v/>
      </c>
      <c r="P19" s="255" t="str">
        <f>IF('Anlage A3'!P19=0,"",        'Anlage A3'!P19)</f>
        <v/>
      </c>
      <c r="Q19" s="255" t="str">
        <f>IF('Anlage A3'!Q19=0,"",        'Anlage A3'!Q19)</f>
        <v/>
      </c>
      <c r="R19" s="255" t="str">
        <f>IF('Anlage A3'!R19=0,"",        'Anlage A3'!R19)</f>
        <v/>
      </c>
      <c r="S19" s="255" t="str">
        <f>IF('Anlage A3'!S19=0,"",        'Anlage A3'!S19)</f>
        <v/>
      </c>
      <c r="T19" s="255" t="str">
        <f>IF('Anlage A3'!T19=0,"",        'Anlage A3'!T19)</f>
        <v/>
      </c>
      <c r="U19" s="255" t="str">
        <f>IF('Anlage A3'!U19=0,"",        'Anlage A3'!U19)</f>
        <v/>
      </c>
      <c r="V19" s="255" t="str">
        <f>IF('Anlage A3'!V19=0,"",        'Anlage A3'!V19)</f>
        <v/>
      </c>
      <c r="W19" s="255" t="str">
        <f>IF('Anlage A3'!W19=0,"",        'Anlage A3'!W19)</f>
        <v/>
      </c>
      <c r="X19" s="255" t="str">
        <f>IF('Anlage A3'!X19=0,"",        'Anlage A3'!X19)</f>
        <v/>
      </c>
      <c r="Y19" s="255" t="str">
        <f>IF('Anlage A3'!Y19=0,"",        'Anlage A3'!Y19)</f>
        <v/>
      </c>
    </row>
    <row r="20" spans="1:25" x14ac:dyDescent="0.25">
      <c r="A20" s="215">
        <v>10</v>
      </c>
      <c r="B20" s="253" t="str">
        <f>IF(L20="","",         IF(ISTEXT('Anlage A3'!B20),IF($Y$5=1,'Anlage A3'!B20,LEFT('Anlage A3'!B20,2)&amp;"*****"),IF($Y$5=1,'Anlage A3'!B20,"*****."&amp;YEAR('Anlage A3'!B20))))</f>
        <v/>
      </c>
      <c r="C20" s="253" t="str">
        <f>IF(L20="","",         IF(ISTEXT('Anlage A3'!C20),IF($Y$5=1,'Anlage A3'!C20,LEFT('Anlage A3'!C20,2)&amp;"*****"),IF($Y$5=1,'Anlage A3'!C20,"*****."&amp;YEAR('Anlage A3'!C20))))</f>
        <v/>
      </c>
      <c r="D20" s="253" t="str">
        <f>IF(L20="","",         IF(ISTEXT('Anlage A3'!D20),IF($Y$5=1,'Anlage A3'!D20,LEFT('Anlage A3'!D20,2)&amp;"*****"),IF($Y$5=1,'Anlage A3'!D20,"*****."&amp;YEAR('Anlage A3'!D20))))</f>
        <v/>
      </c>
      <c r="E20" s="254" t="str">
        <f>IF('Anlage A3'!E20=0,"",        'Anlage A3'!E20)</f>
        <v/>
      </c>
      <c r="F20" s="254" t="str">
        <f>IF('Anlage A3'!F20=0,"",        'Anlage A3'!F20)</f>
        <v/>
      </c>
      <c r="G20" s="254" t="str">
        <f>IF('Anlage A3'!G20=0,"",        'Anlage A3'!G20)</f>
        <v/>
      </c>
      <c r="H20" s="254" t="str">
        <f>IF('Anlage A3'!H20=0,"",        'Anlage A3'!H20)</f>
        <v/>
      </c>
      <c r="I20" s="255" t="str">
        <f>IF('Anlage A3'!I20=0,"",        'Anlage A3'!I20)</f>
        <v/>
      </c>
      <c r="J20" s="255" t="str">
        <f>IF('Anlage A3'!J20=0,"",        'Anlage A3'!J20)</f>
        <v/>
      </c>
      <c r="K20" s="255" t="str">
        <f>IF('Anlage A3'!K20=0,"",        'Anlage A3'!K20)</f>
        <v/>
      </c>
      <c r="L20" s="255" t="str">
        <f>IF('Anlage A3'!L20=0,"",        'Anlage A3'!L20)</f>
        <v/>
      </c>
      <c r="M20" s="255" t="str">
        <f>IF('Anlage A3'!M20=0,"",        'Anlage A3'!M20)</f>
        <v/>
      </c>
      <c r="N20" s="255" t="str">
        <f>IF('Anlage A3'!N20=0,"",        'Anlage A3'!N20)</f>
        <v/>
      </c>
      <c r="O20" s="255" t="str">
        <f>IF('Anlage A3'!O20=0,"",        'Anlage A3'!O20)</f>
        <v/>
      </c>
      <c r="P20" s="255" t="str">
        <f>IF('Anlage A3'!P20=0,"",        'Anlage A3'!P20)</f>
        <v/>
      </c>
      <c r="Q20" s="255" t="str">
        <f>IF('Anlage A3'!Q20=0,"",        'Anlage A3'!Q20)</f>
        <v/>
      </c>
      <c r="R20" s="255" t="str">
        <f>IF('Anlage A3'!R20=0,"",        'Anlage A3'!R20)</f>
        <v/>
      </c>
      <c r="S20" s="255" t="str">
        <f>IF('Anlage A3'!S20=0,"",        'Anlage A3'!S20)</f>
        <v/>
      </c>
      <c r="T20" s="255" t="str">
        <f>IF('Anlage A3'!T20=0,"",        'Anlage A3'!T20)</f>
        <v/>
      </c>
      <c r="U20" s="255" t="str">
        <f>IF('Anlage A3'!U20=0,"",        'Anlage A3'!U20)</f>
        <v/>
      </c>
      <c r="V20" s="255" t="str">
        <f>IF('Anlage A3'!V20=0,"",        'Anlage A3'!V20)</f>
        <v/>
      </c>
      <c r="W20" s="255" t="str">
        <f>IF('Anlage A3'!W20=0,"",        'Anlage A3'!W20)</f>
        <v/>
      </c>
      <c r="X20" s="255" t="str">
        <f>IF('Anlage A3'!X20=0,"",        'Anlage A3'!X20)</f>
        <v/>
      </c>
      <c r="Y20" s="255" t="str">
        <f>IF('Anlage A3'!Y20=0,"",        'Anlage A3'!Y20)</f>
        <v/>
      </c>
    </row>
    <row r="21" spans="1:25" x14ac:dyDescent="0.25">
      <c r="A21" s="215">
        <v>11</v>
      </c>
      <c r="B21" s="253" t="str">
        <f>IF(L21="","",         IF(ISTEXT('Anlage A3'!B21),IF($Y$5=1,'Anlage A3'!B21,LEFT('Anlage A3'!B21,2)&amp;"*****"),IF($Y$5=1,'Anlage A3'!B21,"*****."&amp;YEAR('Anlage A3'!B21))))</f>
        <v/>
      </c>
      <c r="C21" s="253" t="str">
        <f>IF(L21="","",         IF(ISTEXT('Anlage A3'!C21),IF($Y$5=1,'Anlage A3'!C21,LEFT('Anlage A3'!C21,2)&amp;"*****"),IF($Y$5=1,'Anlage A3'!C21,"*****."&amp;YEAR('Anlage A3'!C21))))</f>
        <v/>
      </c>
      <c r="D21" s="253" t="str">
        <f>IF(L21="","",         IF(ISTEXT('Anlage A3'!D21),IF($Y$5=1,'Anlage A3'!D21,LEFT('Anlage A3'!D21,2)&amp;"*****"),IF($Y$5=1,'Anlage A3'!D21,"*****."&amp;YEAR('Anlage A3'!D21))))</f>
        <v/>
      </c>
      <c r="E21" s="254" t="str">
        <f>IF('Anlage A3'!E21=0,"",        'Anlage A3'!E21)</f>
        <v/>
      </c>
      <c r="F21" s="254" t="str">
        <f>IF('Anlage A3'!F21=0,"",        'Anlage A3'!F21)</f>
        <v/>
      </c>
      <c r="G21" s="254" t="str">
        <f>IF('Anlage A3'!G21=0,"",        'Anlage A3'!G21)</f>
        <v/>
      </c>
      <c r="H21" s="254" t="str">
        <f>IF('Anlage A3'!H21=0,"",        'Anlage A3'!H21)</f>
        <v/>
      </c>
      <c r="I21" s="255" t="str">
        <f>IF('Anlage A3'!I21=0,"",        'Anlage A3'!I21)</f>
        <v/>
      </c>
      <c r="J21" s="255" t="str">
        <f>IF('Anlage A3'!J21=0,"",        'Anlage A3'!J21)</f>
        <v/>
      </c>
      <c r="K21" s="255" t="str">
        <f>IF('Anlage A3'!K21=0,"",        'Anlage A3'!K21)</f>
        <v/>
      </c>
      <c r="L21" s="255" t="str">
        <f>IF('Anlage A3'!L21=0,"",        'Anlage A3'!L21)</f>
        <v/>
      </c>
      <c r="M21" s="255" t="str">
        <f>IF('Anlage A3'!M21=0,"",        'Anlage A3'!M21)</f>
        <v/>
      </c>
      <c r="N21" s="255" t="str">
        <f>IF('Anlage A3'!N21=0,"",        'Anlage A3'!N21)</f>
        <v/>
      </c>
      <c r="O21" s="255" t="str">
        <f>IF('Anlage A3'!O21=0,"",        'Anlage A3'!O21)</f>
        <v/>
      </c>
      <c r="P21" s="255" t="str">
        <f>IF('Anlage A3'!P21=0,"",        'Anlage A3'!P21)</f>
        <v/>
      </c>
      <c r="Q21" s="255" t="str">
        <f>IF('Anlage A3'!Q21=0,"",        'Anlage A3'!Q21)</f>
        <v/>
      </c>
      <c r="R21" s="255" t="str">
        <f>IF('Anlage A3'!R21=0,"",        'Anlage A3'!R21)</f>
        <v/>
      </c>
      <c r="S21" s="255" t="str">
        <f>IF('Anlage A3'!S21=0,"",        'Anlage A3'!S21)</f>
        <v/>
      </c>
      <c r="T21" s="255" t="str">
        <f>IF('Anlage A3'!T21=0,"",        'Anlage A3'!T21)</f>
        <v/>
      </c>
      <c r="U21" s="255" t="str">
        <f>IF('Anlage A3'!U21=0,"",        'Anlage A3'!U21)</f>
        <v/>
      </c>
      <c r="V21" s="255" t="str">
        <f>IF('Anlage A3'!V21=0,"",        'Anlage A3'!V21)</f>
        <v/>
      </c>
      <c r="W21" s="255" t="str">
        <f>IF('Anlage A3'!W21=0,"",        'Anlage A3'!W21)</f>
        <v/>
      </c>
      <c r="X21" s="255" t="str">
        <f>IF('Anlage A3'!X21=0,"",        'Anlage A3'!X21)</f>
        <v/>
      </c>
      <c r="Y21" s="255" t="str">
        <f>IF('Anlage A3'!Y21=0,"",        'Anlage A3'!Y21)</f>
        <v/>
      </c>
    </row>
    <row r="22" spans="1:25" x14ac:dyDescent="0.25">
      <c r="A22" s="215">
        <v>12</v>
      </c>
      <c r="B22" s="253" t="str">
        <f>IF(L22="","",         IF(ISTEXT('Anlage A3'!B22),IF($Y$5=1,'Anlage A3'!B22,LEFT('Anlage A3'!B22,2)&amp;"*****"),IF($Y$5=1,'Anlage A3'!B22,"*****."&amp;YEAR('Anlage A3'!B22))))</f>
        <v/>
      </c>
      <c r="C22" s="253" t="str">
        <f>IF(L22="","",         IF(ISTEXT('Anlage A3'!C22),IF($Y$5=1,'Anlage A3'!C22,LEFT('Anlage A3'!C22,2)&amp;"*****"),IF($Y$5=1,'Anlage A3'!C22,"*****."&amp;YEAR('Anlage A3'!C22))))</f>
        <v/>
      </c>
      <c r="D22" s="253" t="str">
        <f>IF(L22="","",         IF(ISTEXT('Anlage A3'!D22),IF($Y$5=1,'Anlage A3'!D22,LEFT('Anlage A3'!D22,2)&amp;"*****"),IF($Y$5=1,'Anlage A3'!D22,"*****."&amp;YEAR('Anlage A3'!D22))))</f>
        <v/>
      </c>
      <c r="E22" s="254" t="str">
        <f>IF('Anlage A3'!E22=0,"",        'Anlage A3'!E22)</f>
        <v/>
      </c>
      <c r="F22" s="254" t="str">
        <f>IF('Anlage A3'!F22=0,"",        'Anlage A3'!F22)</f>
        <v/>
      </c>
      <c r="G22" s="254" t="str">
        <f>IF('Anlage A3'!G22=0,"",        'Anlage A3'!G22)</f>
        <v/>
      </c>
      <c r="H22" s="254" t="str">
        <f>IF('Anlage A3'!H22=0,"",        'Anlage A3'!H22)</f>
        <v/>
      </c>
      <c r="I22" s="255" t="str">
        <f>IF('Anlage A3'!I22=0,"",        'Anlage A3'!I22)</f>
        <v/>
      </c>
      <c r="J22" s="255" t="str">
        <f>IF('Anlage A3'!J22=0,"",        'Anlage A3'!J22)</f>
        <v/>
      </c>
      <c r="K22" s="255" t="str">
        <f>IF('Anlage A3'!K22=0,"",        'Anlage A3'!K22)</f>
        <v/>
      </c>
      <c r="L22" s="255" t="str">
        <f>IF('Anlage A3'!L22=0,"",        'Anlage A3'!L22)</f>
        <v/>
      </c>
      <c r="M22" s="255" t="str">
        <f>IF('Anlage A3'!M22=0,"",        'Anlage A3'!M22)</f>
        <v/>
      </c>
      <c r="N22" s="255" t="str">
        <f>IF('Anlage A3'!N22=0,"",        'Anlage A3'!N22)</f>
        <v/>
      </c>
      <c r="O22" s="255" t="str">
        <f>IF('Anlage A3'!O22=0,"",        'Anlage A3'!O22)</f>
        <v/>
      </c>
      <c r="P22" s="255" t="str">
        <f>IF('Anlage A3'!P22=0,"",        'Anlage A3'!P22)</f>
        <v/>
      </c>
      <c r="Q22" s="255" t="str">
        <f>IF('Anlage A3'!Q22=0,"",        'Anlage A3'!Q22)</f>
        <v/>
      </c>
      <c r="R22" s="255" t="str">
        <f>IF('Anlage A3'!R22=0,"",        'Anlage A3'!R22)</f>
        <v/>
      </c>
      <c r="S22" s="255" t="str">
        <f>IF('Anlage A3'!S22=0,"",        'Anlage A3'!S22)</f>
        <v/>
      </c>
      <c r="T22" s="255" t="str">
        <f>IF('Anlage A3'!T22=0,"",        'Anlage A3'!T22)</f>
        <v/>
      </c>
      <c r="U22" s="255" t="str">
        <f>IF('Anlage A3'!U22=0,"",        'Anlage A3'!U22)</f>
        <v/>
      </c>
      <c r="V22" s="255" t="str">
        <f>IF('Anlage A3'!V22=0,"",        'Anlage A3'!V22)</f>
        <v/>
      </c>
      <c r="W22" s="255" t="str">
        <f>IF('Anlage A3'!W22=0,"",        'Anlage A3'!W22)</f>
        <v/>
      </c>
      <c r="X22" s="255" t="str">
        <f>IF('Anlage A3'!X22=0,"",        'Anlage A3'!X22)</f>
        <v/>
      </c>
      <c r="Y22" s="255" t="str">
        <f>IF('Anlage A3'!Y22=0,"",        'Anlage A3'!Y22)</f>
        <v/>
      </c>
    </row>
    <row r="23" spans="1:25" x14ac:dyDescent="0.25">
      <c r="A23" s="215">
        <v>13</v>
      </c>
      <c r="B23" s="253" t="str">
        <f>IF(L23="","",         IF(ISTEXT('Anlage A3'!B23),IF($Y$5=1,'Anlage A3'!B23,LEFT('Anlage A3'!B23,2)&amp;"*****"),IF($Y$5=1,'Anlage A3'!B23,"*****."&amp;YEAR('Anlage A3'!B23))))</f>
        <v/>
      </c>
      <c r="C23" s="253" t="str">
        <f>IF(L23="","",         IF(ISTEXT('Anlage A3'!C23),IF($Y$5=1,'Anlage A3'!C23,LEFT('Anlage A3'!C23,2)&amp;"*****"),IF($Y$5=1,'Anlage A3'!C23,"*****."&amp;YEAR('Anlage A3'!C23))))</f>
        <v/>
      </c>
      <c r="D23" s="253" t="str">
        <f>IF(L23="","",         IF(ISTEXT('Anlage A3'!D23),IF($Y$5=1,'Anlage A3'!D23,LEFT('Anlage A3'!D23,2)&amp;"*****"),IF($Y$5=1,'Anlage A3'!D23,"*****."&amp;YEAR('Anlage A3'!D23))))</f>
        <v/>
      </c>
      <c r="E23" s="254" t="str">
        <f>IF('Anlage A3'!E23=0,"",        'Anlage A3'!E23)</f>
        <v/>
      </c>
      <c r="F23" s="254" t="str">
        <f>IF('Anlage A3'!F23=0,"",        'Anlage A3'!F23)</f>
        <v/>
      </c>
      <c r="G23" s="254" t="str">
        <f>IF('Anlage A3'!G23=0,"",        'Anlage A3'!G23)</f>
        <v/>
      </c>
      <c r="H23" s="254" t="str">
        <f>IF('Anlage A3'!H23=0,"",        'Anlage A3'!H23)</f>
        <v/>
      </c>
      <c r="I23" s="255" t="str">
        <f>IF('Anlage A3'!I23=0,"",        'Anlage A3'!I23)</f>
        <v/>
      </c>
      <c r="J23" s="255" t="str">
        <f>IF('Anlage A3'!J23=0,"",        'Anlage A3'!J23)</f>
        <v/>
      </c>
      <c r="K23" s="255" t="str">
        <f>IF('Anlage A3'!K23=0,"",        'Anlage A3'!K23)</f>
        <v/>
      </c>
      <c r="L23" s="255" t="str">
        <f>IF('Anlage A3'!L23=0,"",        'Anlage A3'!L23)</f>
        <v/>
      </c>
      <c r="M23" s="255" t="str">
        <f>IF('Anlage A3'!M23=0,"",        'Anlage A3'!M23)</f>
        <v/>
      </c>
      <c r="N23" s="255" t="str">
        <f>IF('Anlage A3'!N23=0,"",        'Anlage A3'!N23)</f>
        <v/>
      </c>
      <c r="O23" s="255" t="str">
        <f>IF('Anlage A3'!O23=0,"",        'Anlage A3'!O23)</f>
        <v/>
      </c>
      <c r="P23" s="255" t="str">
        <f>IF('Anlage A3'!P23=0,"",        'Anlage A3'!P23)</f>
        <v/>
      </c>
      <c r="Q23" s="255" t="str">
        <f>IF('Anlage A3'!Q23=0,"",        'Anlage A3'!Q23)</f>
        <v/>
      </c>
      <c r="R23" s="255" t="str">
        <f>IF('Anlage A3'!R23=0,"",        'Anlage A3'!R23)</f>
        <v/>
      </c>
      <c r="S23" s="255" t="str">
        <f>IF('Anlage A3'!S23=0,"",        'Anlage A3'!S23)</f>
        <v/>
      </c>
      <c r="T23" s="255" t="str">
        <f>IF('Anlage A3'!T23=0,"",        'Anlage A3'!T23)</f>
        <v/>
      </c>
      <c r="U23" s="255" t="str">
        <f>IF('Anlage A3'!U23=0,"",        'Anlage A3'!U23)</f>
        <v/>
      </c>
      <c r="V23" s="255" t="str">
        <f>IF('Anlage A3'!V23=0,"",        'Anlage A3'!V23)</f>
        <v/>
      </c>
      <c r="W23" s="255" t="str">
        <f>IF('Anlage A3'!W23=0,"",        'Anlage A3'!W23)</f>
        <v/>
      </c>
      <c r="X23" s="255" t="str">
        <f>IF('Anlage A3'!X23=0,"",        'Anlage A3'!X23)</f>
        <v/>
      </c>
      <c r="Y23" s="255" t="str">
        <f>IF('Anlage A3'!Y23=0,"",        'Anlage A3'!Y23)</f>
        <v/>
      </c>
    </row>
    <row r="24" spans="1:25" x14ac:dyDescent="0.25">
      <c r="A24" s="215">
        <v>14</v>
      </c>
      <c r="B24" s="253" t="str">
        <f>IF(L24="","",         IF(ISTEXT('Anlage A3'!B24),IF($Y$5=1,'Anlage A3'!B24,LEFT('Anlage A3'!B24,2)&amp;"*****"),IF($Y$5=1,'Anlage A3'!B24,"*****."&amp;YEAR('Anlage A3'!B24))))</f>
        <v/>
      </c>
      <c r="C24" s="253" t="str">
        <f>IF(L24="","",         IF(ISTEXT('Anlage A3'!C24),IF($Y$5=1,'Anlage A3'!C24,LEFT('Anlage A3'!C24,2)&amp;"*****"),IF($Y$5=1,'Anlage A3'!C24,"*****."&amp;YEAR('Anlage A3'!C24))))</f>
        <v/>
      </c>
      <c r="D24" s="253" t="str">
        <f>IF(L24="","",         IF(ISTEXT('Anlage A3'!D24),IF($Y$5=1,'Anlage A3'!D24,LEFT('Anlage A3'!D24,2)&amp;"*****"),IF($Y$5=1,'Anlage A3'!D24,"*****."&amp;YEAR('Anlage A3'!D24))))</f>
        <v/>
      </c>
      <c r="E24" s="254" t="str">
        <f>IF('Anlage A3'!E24=0,"",        'Anlage A3'!E24)</f>
        <v/>
      </c>
      <c r="F24" s="254" t="str">
        <f>IF('Anlage A3'!F24=0,"",        'Anlage A3'!F24)</f>
        <v/>
      </c>
      <c r="G24" s="254" t="str">
        <f>IF('Anlage A3'!G24=0,"",        'Anlage A3'!G24)</f>
        <v/>
      </c>
      <c r="H24" s="254" t="str">
        <f>IF('Anlage A3'!H24=0,"",        'Anlage A3'!H24)</f>
        <v/>
      </c>
      <c r="I24" s="255" t="str">
        <f>IF('Anlage A3'!I24=0,"",        'Anlage A3'!I24)</f>
        <v/>
      </c>
      <c r="J24" s="255" t="str">
        <f>IF('Anlage A3'!J24=0,"",        'Anlage A3'!J24)</f>
        <v/>
      </c>
      <c r="K24" s="255" t="str">
        <f>IF('Anlage A3'!K24=0,"",        'Anlage A3'!K24)</f>
        <v/>
      </c>
      <c r="L24" s="255" t="str">
        <f>IF('Anlage A3'!L24=0,"",        'Anlage A3'!L24)</f>
        <v/>
      </c>
      <c r="M24" s="255" t="str">
        <f>IF('Anlage A3'!M24=0,"",        'Anlage A3'!M24)</f>
        <v/>
      </c>
      <c r="N24" s="255" t="str">
        <f>IF('Anlage A3'!N24=0,"",        'Anlage A3'!N24)</f>
        <v/>
      </c>
      <c r="O24" s="255" t="str">
        <f>IF('Anlage A3'!O24=0,"",        'Anlage A3'!O24)</f>
        <v/>
      </c>
      <c r="P24" s="255" t="str">
        <f>IF('Anlage A3'!P24=0,"",        'Anlage A3'!P24)</f>
        <v/>
      </c>
      <c r="Q24" s="255" t="str">
        <f>IF('Anlage A3'!Q24=0,"",        'Anlage A3'!Q24)</f>
        <v/>
      </c>
      <c r="R24" s="255" t="str">
        <f>IF('Anlage A3'!R24=0,"",        'Anlage A3'!R24)</f>
        <v/>
      </c>
      <c r="S24" s="255" t="str">
        <f>IF('Anlage A3'!S24=0,"",        'Anlage A3'!S24)</f>
        <v/>
      </c>
      <c r="T24" s="255" t="str">
        <f>IF('Anlage A3'!T24=0,"",        'Anlage A3'!T24)</f>
        <v/>
      </c>
      <c r="U24" s="255" t="str">
        <f>IF('Anlage A3'!U24=0,"",        'Anlage A3'!U24)</f>
        <v/>
      </c>
      <c r="V24" s="255" t="str">
        <f>IF('Anlage A3'!V24=0,"",        'Anlage A3'!V24)</f>
        <v/>
      </c>
      <c r="W24" s="255" t="str">
        <f>IF('Anlage A3'!W24=0,"",        'Anlage A3'!W24)</f>
        <v/>
      </c>
      <c r="X24" s="255" t="str">
        <f>IF('Anlage A3'!X24=0,"",        'Anlage A3'!X24)</f>
        <v/>
      </c>
      <c r="Y24" s="255" t="str">
        <f>IF('Anlage A3'!Y24=0,"",        'Anlage A3'!Y24)</f>
        <v/>
      </c>
    </row>
    <row r="25" spans="1:25" x14ac:dyDescent="0.25">
      <c r="A25" s="215">
        <v>15</v>
      </c>
      <c r="B25" s="253" t="str">
        <f>IF(L25="","",         IF(ISTEXT('Anlage A3'!B25),IF($Y$5=1,'Anlage A3'!B25,LEFT('Anlage A3'!B25,2)&amp;"*****"),IF($Y$5=1,'Anlage A3'!B25,"*****."&amp;YEAR('Anlage A3'!B25))))</f>
        <v/>
      </c>
      <c r="C25" s="253" t="str">
        <f>IF(L25="","",         IF(ISTEXT('Anlage A3'!C25),IF($Y$5=1,'Anlage A3'!C25,LEFT('Anlage A3'!C25,2)&amp;"*****"),IF($Y$5=1,'Anlage A3'!C25,"*****."&amp;YEAR('Anlage A3'!C25))))</f>
        <v/>
      </c>
      <c r="D25" s="253" t="str">
        <f>IF(L25="","",         IF(ISTEXT('Anlage A3'!D25),IF($Y$5=1,'Anlage A3'!D25,LEFT('Anlage A3'!D25,2)&amp;"*****"),IF($Y$5=1,'Anlage A3'!D25,"*****."&amp;YEAR('Anlage A3'!D25))))</f>
        <v/>
      </c>
      <c r="E25" s="254" t="str">
        <f>IF('Anlage A3'!E25=0,"",        'Anlage A3'!E25)</f>
        <v/>
      </c>
      <c r="F25" s="254" t="str">
        <f>IF('Anlage A3'!F25=0,"",        'Anlage A3'!F25)</f>
        <v/>
      </c>
      <c r="G25" s="254" t="str">
        <f>IF('Anlage A3'!G25=0,"",        'Anlage A3'!G25)</f>
        <v/>
      </c>
      <c r="H25" s="254" t="str">
        <f>IF('Anlage A3'!H25=0,"",        'Anlage A3'!H25)</f>
        <v/>
      </c>
      <c r="I25" s="255" t="str">
        <f>IF('Anlage A3'!I25=0,"",        'Anlage A3'!I25)</f>
        <v/>
      </c>
      <c r="J25" s="255" t="str">
        <f>IF('Anlage A3'!J25=0,"",        'Anlage A3'!J25)</f>
        <v/>
      </c>
      <c r="K25" s="255" t="str">
        <f>IF('Anlage A3'!K25=0,"",        'Anlage A3'!K25)</f>
        <v/>
      </c>
      <c r="L25" s="255" t="str">
        <f>IF('Anlage A3'!L25=0,"",        'Anlage A3'!L25)</f>
        <v/>
      </c>
      <c r="M25" s="255" t="str">
        <f>IF('Anlage A3'!M25=0,"",        'Anlage A3'!M25)</f>
        <v/>
      </c>
      <c r="N25" s="255" t="str">
        <f>IF('Anlage A3'!N25=0,"",        'Anlage A3'!N25)</f>
        <v/>
      </c>
      <c r="O25" s="255" t="str">
        <f>IF('Anlage A3'!O25=0,"",        'Anlage A3'!O25)</f>
        <v/>
      </c>
      <c r="P25" s="255" t="str">
        <f>IF('Anlage A3'!P25=0,"",        'Anlage A3'!P25)</f>
        <v/>
      </c>
      <c r="Q25" s="255" t="str">
        <f>IF('Anlage A3'!Q25=0,"",        'Anlage A3'!Q25)</f>
        <v/>
      </c>
      <c r="R25" s="255" t="str">
        <f>IF('Anlage A3'!R25=0,"",        'Anlage A3'!R25)</f>
        <v/>
      </c>
      <c r="S25" s="255" t="str">
        <f>IF('Anlage A3'!S25=0,"",        'Anlage A3'!S25)</f>
        <v/>
      </c>
      <c r="T25" s="255" t="str">
        <f>IF('Anlage A3'!T25=0,"",        'Anlage A3'!T25)</f>
        <v/>
      </c>
      <c r="U25" s="255" t="str">
        <f>IF('Anlage A3'!U25=0,"",        'Anlage A3'!U25)</f>
        <v/>
      </c>
      <c r="V25" s="255" t="str">
        <f>IF('Anlage A3'!V25=0,"",        'Anlage A3'!V25)</f>
        <v/>
      </c>
      <c r="W25" s="255" t="str">
        <f>IF('Anlage A3'!W25=0,"",        'Anlage A3'!W25)</f>
        <v/>
      </c>
      <c r="X25" s="255" t="str">
        <f>IF('Anlage A3'!X25=0,"",        'Anlage A3'!X25)</f>
        <v/>
      </c>
      <c r="Y25" s="255" t="str">
        <f>IF('Anlage A3'!Y25=0,"",        'Anlage A3'!Y25)</f>
        <v/>
      </c>
    </row>
    <row r="26" spans="1:25" x14ac:dyDescent="0.25">
      <c r="A26" s="215">
        <v>16</v>
      </c>
      <c r="B26" s="253" t="str">
        <f>IF(L26="","",         IF(ISTEXT('Anlage A3'!B26),IF($Y$5=1,'Anlage A3'!B26,LEFT('Anlage A3'!B26,2)&amp;"*****"),IF($Y$5=1,'Anlage A3'!B26,"*****."&amp;YEAR('Anlage A3'!B26))))</f>
        <v/>
      </c>
      <c r="C26" s="253" t="str">
        <f>IF(L26="","",         IF(ISTEXT('Anlage A3'!C26),IF($Y$5=1,'Anlage A3'!C26,LEFT('Anlage A3'!C26,2)&amp;"*****"),IF($Y$5=1,'Anlage A3'!C26,"*****."&amp;YEAR('Anlage A3'!C26))))</f>
        <v/>
      </c>
      <c r="D26" s="253" t="str">
        <f>IF(L26="","",         IF(ISTEXT('Anlage A3'!D26),IF($Y$5=1,'Anlage A3'!D26,LEFT('Anlage A3'!D26,2)&amp;"*****"),IF($Y$5=1,'Anlage A3'!D26,"*****."&amp;YEAR('Anlage A3'!D26))))</f>
        <v/>
      </c>
      <c r="E26" s="254" t="str">
        <f>IF('Anlage A3'!E26=0,"",        'Anlage A3'!E26)</f>
        <v/>
      </c>
      <c r="F26" s="254" t="str">
        <f>IF('Anlage A3'!F26=0,"",        'Anlage A3'!F26)</f>
        <v/>
      </c>
      <c r="G26" s="254" t="str">
        <f>IF('Anlage A3'!G26=0,"",        'Anlage A3'!G26)</f>
        <v/>
      </c>
      <c r="H26" s="254" t="str">
        <f>IF('Anlage A3'!H26=0,"",        'Anlage A3'!H26)</f>
        <v/>
      </c>
      <c r="I26" s="255" t="str">
        <f>IF('Anlage A3'!I26=0,"",        'Anlage A3'!I26)</f>
        <v/>
      </c>
      <c r="J26" s="255" t="str">
        <f>IF('Anlage A3'!J26=0,"",        'Anlage A3'!J26)</f>
        <v/>
      </c>
      <c r="K26" s="255" t="str">
        <f>IF('Anlage A3'!K26=0,"",        'Anlage A3'!K26)</f>
        <v/>
      </c>
      <c r="L26" s="255" t="str">
        <f>IF('Anlage A3'!L26=0,"",        'Anlage A3'!L26)</f>
        <v/>
      </c>
      <c r="M26" s="255" t="str">
        <f>IF('Anlage A3'!M26=0,"",        'Anlage A3'!M26)</f>
        <v/>
      </c>
      <c r="N26" s="255" t="str">
        <f>IF('Anlage A3'!N26=0,"",        'Anlage A3'!N26)</f>
        <v/>
      </c>
      <c r="O26" s="255" t="str">
        <f>IF('Anlage A3'!O26=0,"",        'Anlage A3'!O26)</f>
        <v/>
      </c>
      <c r="P26" s="255" t="str">
        <f>IF('Anlage A3'!P26=0,"",        'Anlage A3'!P26)</f>
        <v/>
      </c>
      <c r="Q26" s="255" t="str">
        <f>IF('Anlage A3'!Q26=0,"",        'Anlage A3'!Q26)</f>
        <v/>
      </c>
      <c r="R26" s="255" t="str">
        <f>IF('Anlage A3'!R26=0,"",        'Anlage A3'!R26)</f>
        <v/>
      </c>
      <c r="S26" s="255" t="str">
        <f>IF('Anlage A3'!S26=0,"",        'Anlage A3'!S26)</f>
        <v/>
      </c>
      <c r="T26" s="255" t="str">
        <f>IF('Anlage A3'!T26=0,"",        'Anlage A3'!T26)</f>
        <v/>
      </c>
      <c r="U26" s="255" t="str">
        <f>IF('Anlage A3'!U26=0,"",        'Anlage A3'!U26)</f>
        <v/>
      </c>
      <c r="V26" s="255" t="str">
        <f>IF('Anlage A3'!V26=0,"",        'Anlage A3'!V26)</f>
        <v/>
      </c>
      <c r="W26" s="255" t="str">
        <f>IF('Anlage A3'!W26=0,"",        'Anlage A3'!W26)</f>
        <v/>
      </c>
      <c r="X26" s="255" t="str">
        <f>IF('Anlage A3'!X26=0,"",        'Anlage A3'!X26)</f>
        <v/>
      </c>
      <c r="Y26" s="255" t="str">
        <f>IF('Anlage A3'!Y26=0,"",        'Anlage A3'!Y26)</f>
        <v/>
      </c>
    </row>
    <row r="27" spans="1:25" x14ac:dyDescent="0.25">
      <c r="A27" s="215">
        <v>17</v>
      </c>
      <c r="B27" s="253" t="str">
        <f>IF(L27="","",         IF(ISTEXT('Anlage A3'!B27),IF($Y$5=1,'Anlage A3'!B27,LEFT('Anlage A3'!B27,2)&amp;"*****"),IF($Y$5=1,'Anlage A3'!B27,"*****."&amp;YEAR('Anlage A3'!B27))))</f>
        <v/>
      </c>
      <c r="C27" s="253" t="str">
        <f>IF(L27="","",         IF(ISTEXT('Anlage A3'!C27),IF($Y$5=1,'Anlage A3'!C27,LEFT('Anlage A3'!C27,2)&amp;"*****"),IF($Y$5=1,'Anlage A3'!C27,"*****."&amp;YEAR('Anlage A3'!C27))))</f>
        <v/>
      </c>
      <c r="D27" s="253" t="str">
        <f>IF(L27="","",         IF(ISTEXT('Anlage A3'!D27),IF($Y$5=1,'Anlage A3'!D27,LEFT('Anlage A3'!D27,2)&amp;"*****"),IF($Y$5=1,'Anlage A3'!D27,"*****."&amp;YEAR('Anlage A3'!D27))))</f>
        <v/>
      </c>
      <c r="E27" s="254" t="str">
        <f>IF('Anlage A3'!E27=0,"",        'Anlage A3'!E27)</f>
        <v/>
      </c>
      <c r="F27" s="254" t="str">
        <f>IF('Anlage A3'!F27=0,"",        'Anlage A3'!F27)</f>
        <v/>
      </c>
      <c r="G27" s="254" t="str">
        <f>IF('Anlage A3'!G27=0,"",        'Anlage A3'!G27)</f>
        <v/>
      </c>
      <c r="H27" s="254" t="str">
        <f>IF('Anlage A3'!H27=0,"",        'Anlage A3'!H27)</f>
        <v/>
      </c>
      <c r="I27" s="255" t="str">
        <f>IF('Anlage A3'!I27=0,"",        'Anlage A3'!I27)</f>
        <v/>
      </c>
      <c r="J27" s="255" t="str">
        <f>IF('Anlage A3'!J27=0,"",        'Anlage A3'!J27)</f>
        <v/>
      </c>
      <c r="K27" s="255" t="str">
        <f>IF('Anlage A3'!K27=0,"",        'Anlage A3'!K27)</f>
        <v/>
      </c>
      <c r="L27" s="255" t="str">
        <f>IF('Anlage A3'!L27=0,"",        'Anlage A3'!L27)</f>
        <v/>
      </c>
      <c r="M27" s="255" t="str">
        <f>IF('Anlage A3'!M27=0,"",        'Anlage A3'!M27)</f>
        <v/>
      </c>
      <c r="N27" s="255" t="str">
        <f>IF('Anlage A3'!N27=0,"",        'Anlage A3'!N27)</f>
        <v/>
      </c>
      <c r="O27" s="255" t="str">
        <f>IF('Anlage A3'!O27=0,"",        'Anlage A3'!O27)</f>
        <v/>
      </c>
      <c r="P27" s="255" t="str">
        <f>IF('Anlage A3'!P27=0,"",        'Anlage A3'!P27)</f>
        <v/>
      </c>
      <c r="Q27" s="255" t="str">
        <f>IF('Anlage A3'!Q27=0,"",        'Anlage A3'!Q27)</f>
        <v/>
      </c>
      <c r="R27" s="255" t="str">
        <f>IF('Anlage A3'!R27=0,"",        'Anlage A3'!R27)</f>
        <v/>
      </c>
      <c r="S27" s="255" t="str">
        <f>IF('Anlage A3'!S27=0,"",        'Anlage A3'!S27)</f>
        <v/>
      </c>
      <c r="T27" s="255" t="str">
        <f>IF('Anlage A3'!T27=0,"",        'Anlage A3'!T27)</f>
        <v/>
      </c>
      <c r="U27" s="255" t="str">
        <f>IF('Anlage A3'!U27=0,"",        'Anlage A3'!U27)</f>
        <v/>
      </c>
      <c r="V27" s="255" t="str">
        <f>IF('Anlage A3'!V27=0,"",        'Anlage A3'!V27)</f>
        <v/>
      </c>
      <c r="W27" s="255" t="str">
        <f>IF('Anlage A3'!W27=0,"",        'Anlage A3'!W27)</f>
        <v/>
      </c>
      <c r="X27" s="255" t="str">
        <f>IF('Anlage A3'!X27=0,"",        'Anlage A3'!X27)</f>
        <v/>
      </c>
      <c r="Y27" s="255" t="str">
        <f>IF('Anlage A3'!Y27=0,"",        'Anlage A3'!Y27)</f>
        <v/>
      </c>
    </row>
    <row r="28" spans="1:25" x14ac:dyDescent="0.25">
      <c r="A28" s="215">
        <v>18</v>
      </c>
      <c r="B28" s="253" t="str">
        <f>IF(L28="","",         IF(ISTEXT('Anlage A3'!B28),IF($Y$5=1,'Anlage A3'!B28,LEFT('Anlage A3'!B28,2)&amp;"*****"),IF($Y$5=1,'Anlage A3'!B28,"*****."&amp;YEAR('Anlage A3'!B28))))</f>
        <v/>
      </c>
      <c r="C28" s="253" t="str">
        <f>IF(L28="","",         IF(ISTEXT('Anlage A3'!C28),IF($Y$5=1,'Anlage A3'!C28,LEFT('Anlage A3'!C28,2)&amp;"*****"),IF($Y$5=1,'Anlage A3'!C28,"*****."&amp;YEAR('Anlage A3'!C28))))</f>
        <v/>
      </c>
      <c r="D28" s="253" t="str">
        <f>IF(L28="","",         IF(ISTEXT('Anlage A3'!D28),IF($Y$5=1,'Anlage A3'!D28,LEFT('Anlage A3'!D28,2)&amp;"*****"),IF($Y$5=1,'Anlage A3'!D28,"*****."&amp;YEAR('Anlage A3'!D28))))</f>
        <v/>
      </c>
      <c r="E28" s="254" t="str">
        <f>IF('Anlage A3'!E28=0,"",        'Anlage A3'!E28)</f>
        <v/>
      </c>
      <c r="F28" s="254" t="str">
        <f>IF('Anlage A3'!F28=0,"",        'Anlage A3'!F28)</f>
        <v/>
      </c>
      <c r="G28" s="254" t="str">
        <f>IF('Anlage A3'!G28=0,"",        'Anlage A3'!G28)</f>
        <v/>
      </c>
      <c r="H28" s="254" t="str">
        <f>IF('Anlage A3'!H28=0,"",        'Anlage A3'!H28)</f>
        <v/>
      </c>
      <c r="I28" s="255" t="str">
        <f>IF('Anlage A3'!I28=0,"",        'Anlage A3'!I28)</f>
        <v/>
      </c>
      <c r="J28" s="255" t="str">
        <f>IF('Anlage A3'!J28=0,"",        'Anlage A3'!J28)</f>
        <v/>
      </c>
      <c r="K28" s="255" t="str">
        <f>IF('Anlage A3'!K28=0,"",        'Anlage A3'!K28)</f>
        <v/>
      </c>
      <c r="L28" s="255" t="str">
        <f>IF('Anlage A3'!L28=0,"",        'Anlage A3'!L28)</f>
        <v/>
      </c>
      <c r="M28" s="255" t="str">
        <f>IF('Anlage A3'!M28=0,"",        'Anlage A3'!M28)</f>
        <v/>
      </c>
      <c r="N28" s="255" t="str">
        <f>IF('Anlage A3'!N28=0,"",        'Anlage A3'!N28)</f>
        <v/>
      </c>
      <c r="O28" s="255" t="str">
        <f>IF('Anlage A3'!O28=0,"",        'Anlage A3'!O28)</f>
        <v/>
      </c>
      <c r="P28" s="255" t="str">
        <f>IF('Anlage A3'!P28=0,"",        'Anlage A3'!P28)</f>
        <v/>
      </c>
      <c r="Q28" s="255" t="str">
        <f>IF('Anlage A3'!Q28=0,"",        'Anlage A3'!Q28)</f>
        <v/>
      </c>
      <c r="R28" s="255" t="str">
        <f>IF('Anlage A3'!R28=0,"",        'Anlage A3'!R28)</f>
        <v/>
      </c>
      <c r="S28" s="255" t="str">
        <f>IF('Anlage A3'!S28=0,"",        'Anlage A3'!S28)</f>
        <v/>
      </c>
      <c r="T28" s="255" t="str">
        <f>IF('Anlage A3'!T28=0,"",        'Anlage A3'!T28)</f>
        <v/>
      </c>
      <c r="U28" s="255" t="str">
        <f>IF('Anlage A3'!U28=0,"",        'Anlage A3'!U28)</f>
        <v/>
      </c>
      <c r="V28" s="255" t="str">
        <f>IF('Anlage A3'!V28=0,"",        'Anlage A3'!V28)</f>
        <v/>
      </c>
      <c r="W28" s="255" t="str">
        <f>IF('Anlage A3'!W28=0,"",        'Anlage A3'!W28)</f>
        <v/>
      </c>
      <c r="X28" s="255" t="str">
        <f>IF('Anlage A3'!X28=0,"",        'Anlage A3'!X28)</f>
        <v/>
      </c>
      <c r="Y28" s="255" t="str">
        <f>IF('Anlage A3'!Y28=0,"",        'Anlage A3'!Y28)</f>
        <v/>
      </c>
    </row>
    <row r="29" spans="1:25" x14ac:dyDescent="0.25">
      <c r="A29" s="215">
        <v>19</v>
      </c>
      <c r="B29" s="253" t="str">
        <f>IF(L29="","",         IF(ISTEXT('Anlage A3'!B29),IF($Y$5=1,'Anlage A3'!B29,LEFT('Anlage A3'!B29,2)&amp;"*****"),IF($Y$5=1,'Anlage A3'!B29,"*****."&amp;YEAR('Anlage A3'!B29))))</f>
        <v/>
      </c>
      <c r="C29" s="253" t="str">
        <f>IF(L29="","",         IF(ISTEXT('Anlage A3'!C29),IF($Y$5=1,'Anlage A3'!C29,LEFT('Anlage A3'!C29,2)&amp;"*****"),IF($Y$5=1,'Anlage A3'!C29,"*****."&amp;YEAR('Anlage A3'!C29))))</f>
        <v/>
      </c>
      <c r="D29" s="253" t="str">
        <f>IF(L29="","",         IF(ISTEXT('Anlage A3'!D29),IF($Y$5=1,'Anlage A3'!D29,LEFT('Anlage A3'!D29,2)&amp;"*****"),IF($Y$5=1,'Anlage A3'!D29,"*****."&amp;YEAR('Anlage A3'!D29))))</f>
        <v/>
      </c>
      <c r="E29" s="254" t="str">
        <f>IF('Anlage A3'!E29=0,"",        'Anlage A3'!E29)</f>
        <v/>
      </c>
      <c r="F29" s="254" t="str">
        <f>IF('Anlage A3'!F29=0,"",        'Anlage A3'!F29)</f>
        <v/>
      </c>
      <c r="G29" s="254" t="str">
        <f>IF('Anlage A3'!G29=0,"",        'Anlage A3'!G29)</f>
        <v/>
      </c>
      <c r="H29" s="254" t="str">
        <f>IF('Anlage A3'!H29=0,"",        'Anlage A3'!H29)</f>
        <v/>
      </c>
      <c r="I29" s="255" t="str">
        <f>IF('Anlage A3'!I29=0,"",        'Anlage A3'!I29)</f>
        <v/>
      </c>
      <c r="J29" s="255" t="str">
        <f>IF('Anlage A3'!J29=0,"",        'Anlage A3'!J29)</f>
        <v/>
      </c>
      <c r="K29" s="255" t="str">
        <f>IF('Anlage A3'!K29=0,"",        'Anlage A3'!K29)</f>
        <v/>
      </c>
      <c r="L29" s="255" t="str">
        <f>IF('Anlage A3'!L29=0,"",        'Anlage A3'!L29)</f>
        <v/>
      </c>
      <c r="M29" s="255" t="str">
        <f>IF('Anlage A3'!M29=0,"",        'Anlage A3'!M29)</f>
        <v/>
      </c>
      <c r="N29" s="255" t="str">
        <f>IF('Anlage A3'!N29=0,"",        'Anlage A3'!N29)</f>
        <v/>
      </c>
      <c r="O29" s="255" t="str">
        <f>IF('Anlage A3'!O29=0,"",        'Anlage A3'!O29)</f>
        <v/>
      </c>
      <c r="P29" s="255" t="str">
        <f>IF('Anlage A3'!P29=0,"",        'Anlage A3'!P29)</f>
        <v/>
      </c>
      <c r="Q29" s="255" t="str">
        <f>IF('Anlage A3'!Q29=0,"",        'Anlage A3'!Q29)</f>
        <v/>
      </c>
      <c r="R29" s="255" t="str">
        <f>IF('Anlage A3'!R29=0,"",        'Anlage A3'!R29)</f>
        <v/>
      </c>
      <c r="S29" s="255" t="str">
        <f>IF('Anlage A3'!S29=0,"",        'Anlage A3'!S29)</f>
        <v/>
      </c>
      <c r="T29" s="255" t="str">
        <f>IF('Anlage A3'!T29=0,"",        'Anlage A3'!T29)</f>
        <v/>
      </c>
      <c r="U29" s="255" t="str">
        <f>IF('Anlage A3'!U29=0,"",        'Anlage A3'!U29)</f>
        <v/>
      </c>
      <c r="V29" s="255" t="str">
        <f>IF('Anlage A3'!V29=0,"",        'Anlage A3'!V29)</f>
        <v/>
      </c>
      <c r="W29" s="255" t="str">
        <f>IF('Anlage A3'!W29=0,"",        'Anlage A3'!W29)</f>
        <v/>
      </c>
      <c r="X29" s="255" t="str">
        <f>IF('Anlage A3'!X29=0,"",        'Anlage A3'!X29)</f>
        <v/>
      </c>
      <c r="Y29" s="255" t="str">
        <f>IF('Anlage A3'!Y29=0,"",        'Anlage A3'!Y29)</f>
        <v/>
      </c>
    </row>
    <row r="30" spans="1:25" x14ac:dyDescent="0.25">
      <c r="A30" s="215">
        <v>20</v>
      </c>
      <c r="B30" s="253" t="str">
        <f>IF(L30="","",         IF(ISTEXT('Anlage A3'!B30),IF($Y$5=1,'Anlage A3'!B30,LEFT('Anlage A3'!B30,2)&amp;"*****"),IF($Y$5=1,'Anlage A3'!B30,"*****."&amp;YEAR('Anlage A3'!B30))))</f>
        <v/>
      </c>
      <c r="C30" s="253" t="str">
        <f>IF(L30="","",         IF(ISTEXT('Anlage A3'!C30),IF($Y$5=1,'Anlage A3'!C30,LEFT('Anlage A3'!C30,2)&amp;"*****"),IF($Y$5=1,'Anlage A3'!C30,"*****."&amp;YEAR('Anlage A3'!C30))))</f>
        <v/>
      </c>
      <c r="D30" s="253" t="str">
        <f>IF(L30="","",         IF(ISTEXT('Anlage A3'!D30),IF($Y$5=1,'Anlage A3'!D30,LEFT('Anlage A3'!D30,2)&amp;"*****"),IF($Y$5=1,'Anlage A3'!D30,"*****."&amp;YEAR('Anlage A3'!D30))))</f>
        <v/>
      </c>
      <c r="E30" s="254" t="str">
        <f>IF('Anlage A3'!E30=0,"",        'Anlage A3'!E30)</f>
        <v/>
      </c>
      <c r="F30" s="254" t="str">
        <f>IF('Anlage A3'!F30=0,"",        'Anlage A3'!F30)</f>
        <v/>
      </c>
      <c r="G30" s="254" t="str">
        <f>IF('Anlage A3'!G30=0,"",        'Anlage A3'!G30)</f>
        <v/>
      </c>
      <c r="H30" s="254" t="str">
        <f>IF('Anlage A3'!H30=0,"",        'Anlage A3'!H30)</f>
        <v/>
      </c>
      <c r="I30" s="255" t="str">
        <f>IF('Anlage A3'!I30=0,"",        'Anlage A3'!I30)</f>
        <v/>
      </c>
      <c r="J30" s="255" t="str">
        <f>IF('Anlage A3'!J30=0,"",        'Anlage A3'!J30)</f>
        <v/>
      </c>
      <c r="K30" s="255" t="str">
        <f>IF('Anlage A3'!K30=0,"",        'Anlage A3'!K30)</f>
        <v/>
      </c>
      <c r="L30" s="255" t="str">
        <f>IF('Anlage A3'!L30=0,"",        'Anlage A3'!L30)</f>
        <v/>
      </c>
      <c r="M30" s="255" t="str">
        <f>IF('Anlage A3'!M30=0,"",        'Anlage A3'!M30)</f>
        <v/>
      </c>
      <c r="N30" s="255" t="str">
        <f>IF('Anlage A3'!N30=0,"",        'Anlage A3'!N30)</f>
        <v/>
      </c>
      <c r="O30" s="255" t="str">
        <f>IF('Anlage A3'!O30=0,"",        'Anlage A3'!O30)</f>
        <v/>
      </c>
      <c r="P30" s="255" t="str">
        <f>IF('Anlage A3'!P30=0,"",        'Anlage A3'!P30)</f>
        <v/>
      </c>
      <c r="Q30" s="255" t="str">
        <f>IF('Anlage A3'!Q30=0,"",        'Anlage A3'!Q30)</f>
        <v/>
      </c>
      <c r="R30" s="255" t="str">
        <f>IF('Anlage A3'!R30=0,"",        'Anlage A3'!R30)</f>
        <v/>
      </c>
      <c r="S30" s="255" t="str">
        <f>IF('Anlage A3'!S30=0,"",        'Anlage A3'!S30)</f>
        <v/>
      </c>
      <c r="T30" s="255" t="str">
        <f>IF('Anlage A3'!T30=0,"",        'Anlage A3'!T30)</f>
        <v/>
      </c>
      <c r="U30" s="255" t="str">
        <f>IF('Anlage A3'!U30=0,"",        'Anlage A3'!U30)</f>
        <v/>
      </c>
      <c r="V30" s="255" t="str">
        <f>IF('Anlage A3'!V30=0,"",        'Anlage A3'!V30)</f>
        <v/>
      </c>
      <c r="W30" s="255" t="str">
        <f>IF('Anlage A3'!W30=0,"",        'Anlage A3'!W30)</f>
        <v/>
      </c>
      <c r="X30" s="255" t="str">
        <f>IF('Anlage A3'!X30=0,"",        'Anlage A3'!X30)</f>
        <v/>
      </c>
      <c r="Y30" s="255" t="str">
        <f>IF('Anlage A3'!Y30=0,"",        'Anlage A3'!Y30)</f>
        <v/>
      </c>
    </row>
    <row r="31" spans="1:25" x14ac:dyDescent="0.25">
      <c r="A31" s="215">
        <v>21</v>
      </c>
      <c r="B31" s="253" t="str">
        <f>IF(L31="","",         IF(ISTEXT('Anlage A3'!B31),IF($Y$5=1,'Anlage A3'!B31,LEFT('Anlage A3'!B31,2)&amp;"*****"),IF($Y$5=1,'Anlage A3'!B31,"*****."&amp;YEAR('Anlage A3'!B31))))</f>
        <v/>
      </c>
      <c r="C31" s="253" t="str">
        <f>IF(L31="","",         IF(ISTEXT('Anlage A3'!C31),IF($Y$5=1,'Anlage A3'!C31,LEFT('Anlage A3'!C31,2)&amp;"*****"),IF($Y$5=1,'Anlage A3'!C31,"*****."&amp;YEAR('Anlage A3'!C31))))</f>
        <v/>
      </c>
      <c r="D31" s="253" t="str">
        <f>IF(L31="","",         IF(ISTEXT('Anlage A3'!D31),IF($Y$5=1,'Anlage A3'!D31,LEFT('Anlage A3'!D31,2)&amp;"*****"),IF($Y$5=1,'Anlage A3'!D31,"*****."&amp;YEAR('Anlage A3'!D31))))</f>
        <v/>
      </c>
      <c r="E31" s="254" t="str">
        <f>IF('Anlage A3'!E31=0,"",        'Anlage A3'!E31)</f>
        <v/>
      </c>
      <c r="F31" s="254" t="str">
        <f>IF('Anlage A3'!F31=0,"",        'Anlage A3'!F31)</f>
        <v/>
      </c>
      <c r="G31" s="254" t="str">
        <f>IF('Anlage A3'!G31=0,"",        'Anlage A3'!G31)</f>
        <v/>
      </c>
      <c r="H31" s="254" t="str">
        <f>IF('Anlage A3'!H31=0,"",        'Anlage A3'!H31)</f>
        <v/>
      </c>
      <c r="I31" s="255" t="str">
        <f>IF('Anlage A3'!I31=0,"",        'Anlage A3'!I31)</f>
        <v/>
      </c>
      <c r="J31" s="255" t="str">
        <f>IF('Anlage A3'!J31=0,"",        'Anlage A3'!J31)</f>
        <v/>
      </c>
      <c r="K31" s="255" t="str">
        <f>IF('Anlage A3'!K31=0,"",        'Anlage A3'!K31)</f>
        <v/>
      </c>
      <c r="L31" s="255" t="str">
        <f>IF('Anlage A3'!L31=0,"",        'Anlage A3'!L31)</f>
        <v/>
      </c>
      <c r="M31" s="255" t="str">
        <f>IF('Anlage A3'!M31=0,"",        'Anlage A3'!M31)</f>
        <v/>
      </c>
      <c r="N31" s="255" t="str">
        <f>IF('Anlage A3'!N31=0,"",        'Anlage A3'!N31)</f>
        <v/>
      </c>
      <c r="O31" s="255" t="str">
        <f>IF('Anlage A3'!O31=0,"",        'Anlage A3'!O31)</f>
        <v/>
      </c>
      <c r="P31" s="255" t="str">
        <f>IF('Anlage A3'!P31=0,"",        'Anlage A3'!P31)</f>
        <v/>
      </c>
      <c r="Q31" s="255" t="str">
        <f>IF('Anlage A3'!Q31=0,"",        'Anlage A3'!Q31)</f>
        <v/>
      </c>
      <c r="R31" s="255" t="str">
        <f>IF('Anlage A3'!R31=0,"",        'Anlage A3'!R31)</f>
        <v/>
      </c>
      <c r="S31" s="255" t="str">
        <f>IF('Anlage A3'!S31=0,"",        'Anlage A3'!S31)</f>
        <v/>
      </c>
      <c r="T31" s="255" t="str">
        <f>IF('Anlage A3'!T31=0,"",        'Anlage A3'!T31)</f>
        <v/>
      </c>
      <c r="U31" s="255" t="str">
        <f>IF('Anlage A3'!U31=0,"",        'Anlage A3'!U31)</f>
        <v/>
      </c>
      <c r="V31" s="255" t="str">
        <f>IF('Anlage A3'!V31=0,"",        'Anlage A3'!V31)</f>
        <v/>
      </c>
      <c r="W31" s="255" t="str">
        <f>IF('Anlage A3'!W31=0,"",        'Anlage A3'!W31)</f>
        <v/>
      </c>
      <c r="X31" s="255" t="str">
        <f>IF('Anlage A3'!X31=0,"",        'Anlage A3'!X31)</f>
        <v/>
      </c>
      <c r="Y31" s="255" t="str">
        <f>IF('Anlage A3'!Y31=0,"",        'Anlage A3'!Y31)</f>
        <v/>
      </c>
    </row>
    <row r="32" spans="1:25" x14ac:dyDescent="0.25">
      <c r="A32" s="215">
        <v>22</v>
      </c>
      <c r="B32" s="253" t="str">
        <f>IF(L32="","",         IF(ISTEXT('Anlage A3'!B32),IF($Y$5=1,'Anlage A3'!B32,LEFT('Anlage A3'!B32,2)&amp;"*****"),IF($Y$5=1,'Anlage A3'!B32,"*****."&amp;YEAR('Anlage A3'!B32))))</f>
        <v/>
      </c>
      <c r="C32" s="253" t="str">
        <f>IF(L32="","",         IF(ISTEXT('Anlage A3'!C32),IF($Y$5=1,'Anlage A3'!C32,LEFT('Anlage A3'!C32,2)&amp;"*****"),IF($Y$5=1,'Anlage A3'!C32,"*****."&amp;YEAR('Anlage A3'!C32))))</f>
        <v/>
      </c>
      <c r="D32" s="253" t="str">
        <f>IF(L32="","",         IF(ISTEXT('Anlage A3'!D32),IF($Y$5=1,'Anlage A3'!D32,LEFT('Anlage A3'!D32,2)&amp;"*****"),IF($Y$5=1,'Anlage A3'!D32,"*****."&amp;YEAR('Anlage A3'!D32))))</f>
        <v/>
      </c>
      <c r="E32" s="254" t="str">
        <f>IF('Anlage A3'!E32=0,"",        'Anlage A3'!E32)</f>
        <v/>
      </c>
      <c r="F32" s="254" t="str">
        <f>IF('Anlage A3'!F32=0,"",        'Anlage A3'!F32)</f>
        <v/>
      </c>
      <c r="G32" s="254" t="str">
        <f>IF('Anlage A3'!G32=0,"",        'Anlage A3'!G32)</f>
        <v/>
      </c>
      <c r="H32" s="254" t="str">
        <f>IF('Anlage A3'!H32=0,"",        'Anlage A3'!H32)</f>
        <v/>
      </c>
      <c r="I32" s="255" t="str">
        <f>IF('Anlage A3'!I32=0,"",        'Anlage A3'!I32)</f>
        <v/>
      </c>
      <c r="J32" s="255" t="str">
        <f>IF('Anlage A3'!J32=0,"",        'Anlage A3'!J32)</f>
        <v/>
      </c>
      <c r="K32" s="255" t="str">
        <f>IF('Anlage A3'!K32=0,"",        'Anlage A3'!K32)</f>
        <v/>
      </c>
      <c r="L32" s="255" t="str">
        <f>IF('Anlage A3'!L32=0,"",        'Anlage A3'!L32)</f>
        <v/>
      </c>
      <c r="M32" s="255" t="str">
        <f>IF('Anlage A3'!M32=0,"",        'Anlage A3'!M32)</f>
        <v/>
      </c>
      <c r="N32" s="255" t="str">
        <f>IF('Anlage A3'!N32=0,"",        'Anlage A3'!N32)</f>
        <v/>
      </c>
      <c r="O32" s="255" t="str">
        <f>IF('Anlage A3'!O32=0,"",        'Anlage A3'!O32)</f>
        <v/>
      </c>
      <c r="P32" s="255" t="str">
        <f>IF('Anlage A3'!P32=0,"",        'Anlage A3'!P32)</f>
        <v/>
      </c>
      <c r="Q32" s="255" t="str">
        <f>IF('Anlage A3'!Q32=0,"",        'Anlage A3'!Q32)</f>
        <v/>
      </c>
      <c r="R32" s="255" t="str">
        <f>IF('Anlage A3'!R32=0,"",        'Anlage A3'!R32)</f>
        <v/>
      </c>
      <c r="S32" s="255" t="str">
        <f>IF('Anlage A3'!S32=0,"",        'Anlage A3'!S32)</f>
        <v/>
      </c>
      <c r="T32" s="255" t="str">
        <f>IF('Anlage A3'!T32=0,"",        'Anlage A3'!T32)</f>
        <v/>
      </c>
      <c r="U32" s="255" t="str">
        <f>IF('Anlage A3'!U32=0,"",        'Anlage A3'!U32)</f>
        <v/>
      </c>
      <c r="V32" s="255" t="str">
        <f>IF('Anlage A3'!V32=0,"",        'Anlage A3'!V32)</f>
        <v/>
      </c>
      <c r="W32" s="255" t="str">
        <f>IF('Anlage A3'!W32=0,"",        'Anlage A3'!W32)</f>
        <v/>
      </c>
      <c r="X32" s="255" t="str">
        <f>IF('Anlage A3'!X32=0,"",        'Anlage A3'!X32)</f>
        <v/>
      </c>
      <c r="Y32" s="255" t="str">
        <f>IF('Anlage A3'!Y32=0,"",        'Anlage A3'!Y32)</f>
        <v/>
      </c>
    </row>
    <row r="33" spans="1:25" x14ac:dyDescent="0.25">
      <c r="A33" s="215">
        <v>23</v>
      </c>
      <c r="B33" s="253" t="str">
        <f>IF(L33="","",         IF(ISTEXT('Anlage A3'!B33),IF($Y$5=1,'Anlage A3'!B33,LEFT('Anlage A3'!B33,2)&amp;"*****"),IF($Y$5=1,'Anlage A3'!B33,"*****."&amp;YEAR('Anlage A3'!B33))))</f>
        <v/>
      </c>
      <c r="C33" s="253" t="str">
        <f>IF(L33="","",         IF(ISTEXT('Anlage A3'!C33),IF($Y$5=1,'Anlage A3'!C33,LEFT('Anlage A3'!C33,2)&amp;"*****"),IF($Y$5=1,'Anlage A3'!C33,"*****."&amp;YEAR('Anlage A3'!C33))))</f>
        <v/>
      </c>
      <c r="D33" s="253" t="str">
        <f>IF(L33="","",         IF(ISTEXT('Anlage A3'!D33),IF($Y$5=1,'Anlage A3'!D33,LEFT('Anlage A3'!D33,2)&amp;"*****"),IF($Y$5=1,'Anlage A3'!D33,"*****."&amp;YEAR('Anlage A3'!D33))))</f>
        <v/>
      </c>
      <c r="E33" s="254" t="str">
        <f>IF('Anlage A3'!E33=0,"",        'Anlage A3'!E33)</f>
        <v/>
      </c>
      <c r="F33" s="254" t="str">
        <f>IF('Anlage A3'!F33=0,"",        'Anlage A3'!F33)</f>
        <v/>
      </c>
      <c r="G33" s="254" t="str">
        <f>IF('Anlage A3'!G33=0,"",        'Anlage A3'!G33)</f>
        <v/>
      </c>
      <c r="H33" s="254" t="str">
        <f>IF('Anlage A3'!H33=0,"",        'Anlage A3'!H33)</f>
        <v/>
      </c>
      <c r="I33" s="255" t="str">
        <f>IF('Anlage A3'!I33=0,"",        'Anlage A3'!I33)</f>
        <v/>
      </c>
      <c r="J33" s="255" t="str">
        <f>IF('Anlage A3'!J33=0,"",        'Anlage A3'!J33)</f>
        <v/>
      </c>
      <c r="K33" s="255" t="str">
        <f>IF('Anlage A3'!K33=0,"",        'Anlage A3'!K33)</f>
        <v/>
      </c>
      <c r="L33" s="255" t="str">
        <f>IF('Anlage A3'!L33=0,"",        'Anlage A3'!L33)</f>
        <v/>
      </c>
      <c r="M33" s="255" t="str">
        <f>IF('Anlage A3'!M33=0,"",        'Anlage A3'!M33)</f>
        <v/>
      </c>
      <c r="N33" s="255" t="str">
        <f>IF('Anlage A3'!N33=0,"",        'Anlage A3'!N33)</f>
        <v/>
      </c>
      <c r="O33" s="255" t="str">
        <f>IF('Anlage A3'!O33=0,"",        'Anlage A3'!O33)</f>
        <v/>
      </c>
      <c r="P33" s="255" t="str">
        <f>IF('Anlage A3'!P33=0,"",        'Anlage A3'!P33)</f>
        <v/>
      </c>
      <c r="Q33" s="255" t="str">
        <f>IF('Anlage A3'!Q33=0,"",        'Anlage A3'!Q33)</f>
        <v/>
      </c>
      <c r="R33" s="255" t="str">
        <f>IF('Anlage A3'!R33=0,"",        'Anlage A3'!R33)</f>
        <v/>
      </c>
      <c r="S33" s="255" t="str">
        <f>IF('Anlage A3'!S33=0,"",        'Anlage A3'!S33)</f>
        <v/>
      </c>
      <c r="T33" s="255" t="str">
        <f>IF('Anlage A3'!T33=0,"",        'Anlage A3'!T33)</f>
        <v/>
      </c>
      <c r="U33" s="255" t="str">
        <f>IF('Anlage A3'!U33=0,"",        'Anlage A3'!U33)</f>
        <v/>
      </c>
      <c r="V33" s="255" t="str">
        <f>IF('Anlage A3'!V33=0,"",        'Anlage A3'!V33)</f>
        <v/>
      </c>
      <c r="W33" s="255" t="str">
        <f>IF('Anlage A3'!W33=0,"",        'Anlage A3'!W33)</f>
        <v/>
      </c>
      <c r="X33" s="255" t="str">
        <f>IF('Anlage A3'!X33=0,"",        'Anlage A3'!X33)</f>
        <v/>
      </c>
      <c r="Y33" s="255" t="str">
        <f>IF('Anlage A3'!Y33=0,"",        'Anlage A3'!Y33)</f>
        <v/>
      </c>
    </row>
    <row r="34" spans="1:25" x14ac:dyDescent="0.25">
      <c r="A34" s="215">
        <v>24</v>
      </c>
      <c r="B34" s="253" t="str">
        <f>IF(L34="","",         IF(ISTEXT('Anlage A3'!B34),IF($Y$5=1,'Anlage A3'!B34,LEFT('Anlage A3'!B34,2)&amp;"*****"),IF($Y$5=1,'Anlage A3'!B34,"*****."&amp;YEAR('Anlage A3'!B34))))</f>
        <v/>
      </c>
      <c r="C34" s="253" t="str">
        <f>IF(L34="","",         IF(ISTEXT('Anlage A3'!C34),IF($Y$5=1,'Anlage A3'!C34,LEFT('Anlage A3'!C34,2)&amp;"*****"),IF($Y$5=1,'Anlage A3'!C34,"*****."&amp;YEAR('Anlage A3'!C34))))</f>
        <v/>
      </c>
      <c r="D34" s="253" t="str">
        <f>IF(L34="","",         IF(ISTEXT('Anlage A3'!D34),IF($Y$5=1,'Anlage A3'!D34,LEFT('Anlage A3'!D34,2)&amp;"*****"),IF($Y$5=1,'Anlage A3'!D34,"*****."&amp;YEAR('Anlage A3'!D34))))</f>
        <v/>
      </c>
      <c r="E34" s="254" t="str">
        <f>IF('Anlage A3'!E34=0,"",        'Anlage A3'!E34)</f>
        <v/>
      </c>
      <c r="F34" s="254" t="str">
        <f>IF('Anlage A3'!F34=0,"",        'Anlage A3'!F34)</f>
        <v/>
      </c>
      <c r="G34" s="254" t="str">
        <f>IF('Anlage A3'!G34=0,"",        'Anlage A3'!G34)</f>
        <v/>
      </c>
      <c r="H34" s="254" t="str">
        <f>IF('Anlage A3'!H34=0,"",        'Anlage A3'!H34)</f>
        <v/>
      </c>
      <c r="I34" s="255" t="str">
        <f>IF('Anlage A3'!I34=0,"",        'Anlage A3'!I34)</f>
        <v/>
      </c>
      <c r="J34" s="255" t="str">
        <f>IF('Anlage A3'!J34=0,"",        'Anlage A3'!J34)</f>
        <v/>
      </c>
      <c r="K34" s="255" t="str">
        <f>IF('Anlage A3'!K34=0,"",        'Anlage A3'!K34)</f>
        <v/>
      </c>
      <c r="L34" s="255" t="str">
        <f>IF('Anlage A3'!L34=0,"",        'Anlage A3'!L34)</f>
        <v/>
      </c>
      <c r="M34" s="255" t="str">
        <f>IF('Anlage A3'!M34=0,"",        'Anlage A3'!M34)</f>
        <v/>
      </c>
      <c r="N34" s="255" t="str">
        <f>IF('Anlage A3'!N34=0,"",        'Anlage A3'!N34)</f>
        <v/>
      </c>
      <c r="O34" s="255" t="str">
        <f>IF('Anlage A3'!O34=0,"",        'Anlage A3'!O34)</f>
        <v/>
      </c>
      <c r="P34" s="255" t="str">
        <f>IF('Anlage A3'!P34=0,"",        'Anlage A3'!P34)</f>
        <v/>
      </c>
      <c r="Q34" s="255" t="str">
        <f>IF('Anlage A3'!Q34=0,"",        'Anlage A3'!Q34)</f>
        <v/>
      </c>
      <c r="R34" s="255" t="str">
        <f>IF('Anlage A3'!R34=0,"",        'Anlage A3'!R34)</f>
        <v/>
      </c>
      <c r="S34" s="255" t="str">
        <f>IF('Anlage A3'!S34=0,"",        'Anlage A3'!S34)</f>
        <v/>
      </c>
      <c r="T34" s="255" t="str">
        <f>IF('Anlage A3'!T34=0,"",        'Anlage A3'!T34)</f>
        <v/>
      </c>
      <c r="U34" s="255" t="str">
        <f>IF('Anlage A3'!U34=0,"",        'Anlage A3'!U34)</f>
        <v/>
      </c>
      <c r="V34" s="255" t="str">
        <f>IF('Anlage A3'!V34=0,"",        'Anlage A3'!V34)</f>
        <v/>
      </c>
      <c r="W34" s="255" t="str">
        <f>IF('Anlage A3'!W34=0,"",        'Anlage A3'!W34)</f>
        <v/>
      </c>
      <c r="X34" s="255" t="str">
        <f>IF('Anlage A3'!X34=0,"",        'Anlage A3'!X34)</f>
        <v/>
      </c>
      <c r="Y34" s="255" t="str">
        <f>IF('Anlage A3'!Y34=0,"",        'Anlage A3'!Y34)</f>
        <v/>
      </c>
    </row>
    <row r="35" spans="1:25" x14ac:dyDescent="0.25">
      <c r="A35" s="215">
        <v>25</v>
      </c>
      <c r="B35" s="253" t="str">
        <f>IF(L35="","",         IF(ISTEXT('Anlage A3'!B35),IF($Y$5=1,'Anlage A3'!B35,LEFT('Anlage A3'!B35,2)&amp;"*****"),IF($Y$5=1,'Anlage A3'!B35,"*****."&amp;YEAR('Anlage A3'!B35))))</f>
        <v/>
      </c>
      <c r="C35" s="253" t="str">
        <f>IF(L35="","",         IF(ISTEXT('Anlage A3'!C35),IF($Y$5=1,'Anlage A3'!C35,LEFT('Anlage A3'!C35,2)&amp;"*****"),IF($Y$5=1,'Anlage A3'!C35,"*****."&amp;YEAR('Anlage A3'!C35))))</f>
        <v/>
      </c>
      <c r="D35" s="253" t="str">
        <f>IF(L35="","",         IF(ISTEXT('Anlage A3'!D35),IF($Y$5=1,'Anlage A3'!D35,LEFT('Anlage A3'!D35,2)&amp;"*****"),IF($Y$5=1,'Anlage A3'!D35,"*****."&amp;YEAR('Anlage A3'!D35))))</f>
        <v/>
      </c>
      <c r="E35" s="254" t="str">
        <f>IF('Anlage A3'!E35=0,"",        'Anlage A3'!E35)</f>
        <v/>
      </c>
      <c r="F35" s="254" t="str">
        <f>IF('Anlage A3'!F35=0,"",        'Anlage A3'!F35)</f>
        <v/>
      </c>
      <c r="G35" s="254" t="str">
        <f>IF('Anlage A3'!G35=0,"",        'Anlage A3'!G35)</f>
        <v/>
      </c>
      <c r="H35" s="254" t="str">
        <f>IF('Anlage A3'!H35=0,"",        'Anlage A3'!H35)</f>
        <v/>
      </c>
      <c r="I35" s="255" t="str">
        <f>IF('Anlage A3'!I35=0,"",        'Anlage A3'!I35)</f>
        <v/>
      </c>
      <c r="J35" s="255" t="str">
        <f>IF('Anlage A3'!J35=0,"",        'Anlage A3'!J35)</f>
        <v/>
      </c>
      <c r="K35" s="255" t="str">
        <f>IF('Anlage A3'!K35=0,"",        'Anlage A3'!K35)</f>
        <v/>
      </c>
      <c r="L35" s="255" t="str">
        <f>IF('Anlage A3'!L35=0,"",        'Anlage A3'!L35)</f>
        <v/>
      </c>
      <c r="M35" s="255" t="str">
        <f>IF('Anlage A3'!M35=0,"",        'Anlage A3'!M35)</f>
        <v/>
      </c>
      <c r="N35" s="255" t="str">
        <f>IF('Anlage A3'!N35=0,"",        'Anlage A3'!N35)</f>
        <v/>
      </c>
      <c r="O35" s="255" t="str">
        <f>IF('Anlage A3'!O35=0,"",        'Anlage A3'!O35)</f>
        <v/>
      </c>
      <c r="P35" s="255" t="str">
        <f>IF('Anlage A3'!P35=0,"",        'Anlage A3'!P35)</f>
        <v/>
      </c>
      <c r="Q35" s="255" t="str">
        <f>IF('Anlage A3'!Q35=0,"",        'Anlage A3'!Q35)</f>
        <v/>
      </c>
      <c r="R35" s="255" t="str">
        <f>IF('Anlage A3'!R35=0,"",        'Anlage A3'!R35)</f>
        <v/>
      </c>
      <c r="S35" s="255" t="str">
        <f>IF('Anlage A3'!S35=0,"",        'Anlage A3'!S35)</f>
        <v/>
      </c>
      <c r="T35" s="255" t="str">
        <f>IF('Anlage A3'!T35=0,"",        'Anlage A3'!T35)</f>
        <v/>
      </c>
      <c r="U35" s="255" t="str">
        <f>IF('Anlage A3'!U35=0,"",        'Anlage A3'!U35)</f>
        <v/>
      </c>
      <c r="V35" s="255" t="str">
        <f>IF('Anlage A3'!V35=0,"",        'Anlage A3'!V35)</f>
        <v/>
      </c>
      <c r="W35" s="255" t="str">
        <f>IF('Anlage A3'!W35=0,"",        'Anlage A3'!W35)</f>
        <v/>
      </c>
      <c r="X35" s="255" t="str">
        <f>IF('Anlage A3'!X35=0,"",        'Anlage A3'!X35)</f>
        <v/>
      </c>
      <c r="Y35" s="255" t="str">
        <f>IF('Anlage A3'!Y35=0,"",        'Anlage A3'!Y35)</f>
        <v/>
      </c>
    </row>
    <row r="36" spans="1:25" x14ac:dyDescent="0.25">
      <c r="A36" s="215">
        <v>26</v>
      </c>
      <c r="B36" s="253" t="str">
        <f>IF(L36="","",         IF(ISTEXT('Anlage A3'!B36),IF($Y$5=1,'Anlage A3'!B36,LEFT('Anlage A3'!B36,2)&amp;"*****"),IF($Y$5=1,'Anlage A3'!B36,"*****."&amp;YEAR('Anlage A3'!B36))))</f>
        <v/>
      </c>
      <c r="C36" s="253" t="str">
        <f>IF(L36="","",         IF(ISTEXT('Anlage A3'!C36),IF($Y$5=1,'Anlage A3'!C36,LEFT('Anlage A3'!C36,2)&amp;"*****"),IF($Y$5=1,'Anlage A3'!C36,"*****."&amp;YEAR('Anlage A3'!C36))))</f>
        <v/>
      </c>
      <c r="D36" s="253" t="str">
        <f>IF(L36="","",         IF(ISTEXT('Anlage A3'!D36),IF($Y$5=1,'Anlage A3'!D36,LEFT('Anlage A3'!D36,2)&amp;"*****"),IF($Y$5=1,'Anlage A3'!D36,"*****."&amp;YEAR('Anlage A3'!D36))))</f>
        <v/>
      </c>
      <c r="E36" s="254" t="str">
        <f>IF('Anlage A3'!E36=0,"",        'Anlage A3'!E36)</f>
        <v/>
      </c>
      <c r="F36" s="254" t="str">
        <f>IF('Anlage A3'!F36=0,"",        'Anlage A3'!F36)</f>
        <v/>
      </c>
      <c r="G36" s="254" t="str">
        <f>IF('Anlage A3'!G36=0,"",        'Anlage A3'!G36)</f>
        <v/>
      </c>
      <c r="H36" s="254" t="str">
        <f>IF('Anlage A3'!H36=0,"",        'Anlage A3'!H36)</f>
        <v/>
      </c>
      <c r="I36" s="255" t="str">
        <f>IF('Anlage A3'!I36=0,"",        'Anlage A3'!I36)</f>
        <v/>
      </c>
      <c r="J36" s="255" t="str">
        <f>IF('Anlage A3'!J36=0,"",        'Anlage A3'!J36)</f>
        <v/>
      </c>
      <c r="K36" s="255" t="str">
        <f>IF('Anlage A3'!K36=0,"",        'Anlage A3'!K36)</f>
        <v/>
      </c>
      <c r="L36" s="255" t="str">
        <f>IF('Anlage A3'!L36=0,"",        'Anlage A3'!L36)</f>
        <v/>
      </c>
      <c r="M36" s="255" t="str">
        <f>IF('Anlage A3'!M36=0,"",        'Anlage A3'!M36)</f>
        <v/>
      </c>
      <c r="N36" s="255" t="str">
        <f>IF('Anlage A3'!N36=0,"",        'Anlage A3'!N36)</f>
        <v/>
      </c>
      <c r="O36" s="255" t="str">
        <f>IF('Anlage A3'!O36=0,"",        'Anlage A3'!O36)</f>
        <v/>
      </c>
      <c r="P36" s="255" t="str">
        <f>IF('Anlage A3'!P36=0,"",        'Anlage A3'!P36)</f>
        <v/>
      </c>
      <c r="Q36" s="255" t="str">
        <f>IF('Anlage A3'!Q36=0,"",        'Anlage A3'!Q36)</f>
        <v/>
      </c>
      <c r="R36" s="255" t="str">
        <f>IF('Anlage A3'!R36=0,"",        'Anlage A3'!R36)</f>
        <v/>
      </c>
      <c r="S36" s="255" t="str">
        <f>IF('Anlage A3'!S36=0,"",        'Anlage A3'!S36)</f>
        <v/>
      </c>
      <c r="T36" s="255" t="str">
        <f>IF('Anlage A3'!T36=0,"",        'Anlage A3'!T36)</f>
        <v/>
      </c>
      <c r="U36" s="255" t="str">
        <f>IF('Anlage A3'!U36=0,"",        'Anlage A3'!U36)</f>
        <v/>
      </c>
      <c r="V36" s="255" t="str">
        <f>IF('Anlage A3'!V36=0,"",        'Anlage A3'!V36)</f>
        <v/>
      </c>
      <c r="W36" s="255" t="str">
        <f>IF('Anlage A3'!W36=0,"",        'Anlage A3'!W36)</f>
        <v/>
      </c>
      <c r="X36" s="255" t="str">
        <f>IF('Anlage A3'!X36=0,"",        'Anlage A3'!X36)</f>
        <v/>
      </c>
      <c r="Y36" s="255" t="str">
        <f>IF('Anlage A3'!Y36=0,"",        'Anlage A3'!Y36)</f>
        <v/>
      </c>
    </row>
    <row r="37" spans="1:25" x14ac:dyDescent="0.25">
      <c r="A37" s="215">
        <v>27</v>
      </c>
      <c r="B37" s="253" t="str">
        <f>IF(L37="","",         IF(ISTEXT('Anlage A3'!B37),IF($Y$5=1,'Anlage A3'!B37,LEFT('Anlage A3'!B37,2)&amp;"*****"),IF($Y$5=1,'Anlage A3'!B37,"*****."&amp;YEAR('Anlage A3'!B37))))</f>
        <v/>
      </c>
      <c r="C37" s="253" t="str">
        <f>IF(L37="","",         IF(ISTEXT('Anlage A3'!C37),IF($Y$5=1,'Anlage A3'!C37,LEFT('Anlage A3'!C37,2)&amp;"*****"),IF($Y$5=1,'Anlage A3'!C37,"*****."&amp;YEAR('Anlage A3'!C37))))</f>
        <v/>
      </c>
      <c r="D37" s="253" t="str">
        <f>IF(L37="","",         IF(ISTEXT('Anlage A3'!D37),IF($Y$5=1,'Anlage A3'!D37,LEFT('Anlage A3'!D37,2)&amp;"*****"),IF($Y$5=1,'Anlage A3'!D37,"*****."&amp;YEAR('Anlage A3'!D37))))</f>
        <v/>
      </c>
      <c r="E37" s="254" t="str">
        <f>IF('Anlage A3'!E37=0,"",        'Anlage A3'!E37)</f>
        <v/>
      </c>
      <c r="F37" s="254" t="str">
        <f>IF('Anlage A3'!F37=0,"",        'Anlage A3'!F37)</f>
        <v/>
      </c>
      <c r="G37" s="254" t="str">
        <f>IF('Anlage A3'!G37=0,"",        'Anlage A3'!G37)</f>
        <v/>
      </c>
      <c r="H37" s="254" t="str">
        <f>IF('Anlage A3'!H37=0,"",        'Anlage A3'!H37)</f>
        <v/>
      </c>
      <c r="I37" s="255" t="str">
        <f>IF('Anlage A3'!I37=0,"",        'Anlage A3'!I37)</f>
        <v/>
      </c>
      <c r="J37" s="255" t="str">
        <f>IF('Anlage A3'!J37=0,"",        'Anlage A3'!J37)</f>
        <v/>
      </c>
      <c r="K37" s="255" t="str">
        <f>IF('Anlage A3'!K37=0,"",        'Anlage A3'!K37)</f>
        <v/>
      </c>
      <c r="L37" s="255" t="str">
        <f>IF('Anlage A3'!L37=0,"",        'Anlage A3'!L37)</f>
        <v/>
      </c>
      <c r="M37" s="255" t="str">
        <f>IF('Anlage A3'!M37=0,"",        'Anlage A3'!M37)</f>
        <v/>
      </c>
      <c r="N37" s="255" t="str">
        <f>IF('Anlage A3'!N37=0,"",        'Anlage A3'!N37)</f>
        <v/>
      </c>
      <c r="O37" s="255" t="str">
        <f>IF('Anlage A3'!O37=0,"",        'Anlage A3'!O37)</f>
        <v/>
      </c>
      <c r="P37" s="255" t="str">
        <f>IF('Anlage A3'!P37=0,"",        'Anlage A3'!P37)</f>
        <v/>
      </c>
      <c r="Q37" s="255" t="str">
        <f>IF('Anlage A3'!Q37=0,"",        'Anlage A3'!Q37)</f>
        <v/>
      </c>
      <c r="R37" s="255" t="str">
        <f>IF('Anlage A3'!R37=0,"",        'Anlage A3'!R37)</f>
        <v/>
      </c>
      <c r="S37" s="255" t="str">
        <f>IF('Anlage A3'!S37=0,"",        'Anlage A3'!S37)</f>
        <v/>
      </c>
      <c r="T37" s="255" t="str">
        <f>IF('Anlage A3'!T37=0,"",        'Anlage A3'!T37)</f>
        <v/>
      </c>
      <c r="U37" s="255" t="str">
        <f>IF('Anlage A3'!U37=0,"",        'Anlage A3'!U37)</f>
        <v/>
      </c>
      <c r="V37" s="255" t="str">
        <f>IF('Anlage A3'!V37=0,"",        'Anlage A3'!V37)</f>
        <v/>
      </c>
      <c r="W37" s="255" t="str">
        <f>IF('Anlage A3'!W37=0,"",        'Anlage A3'!W37)</f>
        <v/>
      </c>
      <c r="X37" s="255" t="str">
        <f>IF('Anlage A3'!X37=0,"",        'Anlage A3'!X37)</f>
        <v/>
      </c>
      <c r="Y37" s="255" t="str">
        <f>IF('Anlage A3'!Y37=0,"",        'Anlage A3'!Y37)</f>
        <v/>
      </c>
    </row>
    <row r="38" spans="1:25" x14ac:dyDescent="0.25">
      <c r="A38" s="215">
        <v>28</v>
      </c>
      <c r="B38" s="253" t="str">
        <f>IF(L38="","",         IF(ISTEXT('Anlage A3'!B38),IF($Y$5=1,'Anlage A3'!B38,LEFT('Anlage A3'!B38,2)&amp;"*****"),IF($Y$5=1,'Anlage A3'!B38,"*****."&amp;YEAR('Anlage A3'!B38))))</f>
        <v/>
      </c>
      <c r="C38" s="253" t="str">
        <f>IF(L38="","",         IF(ISTEXT('Anlage A3'!C38),IF($Y$5=1,'Anlage A3'!C38,LEFT('Anlage A3'!C38,2)&amp;"*****"),IF($Y$5=1,'Anlage A3'!C38,"*****."&amp;YEAR('Anlage A3'!C38))))</f>
        <v/>
      </c>
      <c r="D38" s="253" t="str">
        <f>IF(L38="","",         IF(ISTEXT('Anlage A3'!D38),IF($Y$5=1,'Anlage A3'!D38,LEFT('Anlage A3'!D38,2)&amp;"*****"),IF($Y$5=1,'Anlage A3'!D38,"*****."&amp;YEAR('Anlage A3'!D38))))</f>
        <v/>
      </c>
      <c r="E38" s="254" t="str">
        <f>IF('Anlage A3'!E38=0,"",        'Anlage A3'!E38)</f>
        <v/>
      </c>
      <c r="F38" s="254" t="str">
        <f>IF('Anlage A3'!F38=0,"",        'Anlage A3'!F38)</f>
        <v/>
      </c>
      <c r="G38" s="254" t="str">
        <f>IF('Anlage A3'!G38=0,"",        'Anlage A3'!G38)</f>
        <v/>
      </c>
      <c r="H38" s="254" t="str">
        <f>IF('Anlage A3'!H38=0,"",        'Anlage A3'!H38)</f>
        <v/>
      </c>
      <c r="I38" s="255" t="str">
        <f>IF('Anlage A3'!I38=0,"",        'Anlage A3'!I38)</f>
        <v/>
      </c>
      <c r="J38" s="255" t="str">
        <f>IF('Anlage A3'!J38=0,"",        'Anlage A3'!J38)</f>
        <v/>
      </c>
      <c r="K38" s="255" t="str">
        <f>IF('Anlage A3'!K38=0,"",        'Anlage A3'!K38)</f>
        <v/>
      </c>
      <c r="L38" s="255" t="str">
        <f>IF('Anlage A3'!L38=0,"",        'Anlage A3'!L38)</f>
        <v/>
      </c>
      <c r="M38" s="255" t="str">
        <f>IF('Anlage A3'!M38=0,"",        'Anlage A3'!M38)</f>
        <v/>
      </c>
      <c r="N38" s="255" t="str">
        <f>IF('Anlage A3'!N38=0,"",        'Anlage A3'!N38)</f>
        <v/>
      </c>
      <c r="O38" s="255" t="str">
        <f>IF('Anlage A3'!O38=0,"",        'Anlage A3'!O38)</f>
        <v/>
      </c>
      <c r="P38" s="255" t="str">
        <f>IF('Anlage A3'!P38=0,"",        'Anlage A3'!P38)</f>
        <v/>
      </c>
      <c r="Q38" s="255" t="str">
        <f>IF('Anlage A3'!Q38=0,"",        'Anlage A3'!Q38)</f>
        <v/>
      </c>
      <c r="R38" s="255" t="str">
        <f>IF('Anlage A3'!R38=0,"",        'Anlage A3'!R38)</f>
        <v/>
      </c>
      <c r="S38" s="255" t="str">
        <f>IF('Anlage A3'!S38=0,"",        'Anlage A3'!S38)</f>
        <v/>
      </c>
      <c r="T38" s="255" t="str">
        <f>IF('Anlage A3'!T38=0,"",        'Anlage A3'!T38)</f>
        <v/>
      </c>
      <c r="U38" s="255" t="str">
        <f>IF('Anlage A3'!U38=0,"",        'Anlage A3'!U38)</f>
        <v/>
      </c>
      <c r="V38" s="255" t="str">
        <f>IF('Anlage A3'!V38=0,"",        'Anlage A3'!V38)</f>
        <v/>
      </c>
      <c r="W38" s="255" t="str">
        <f>IF('Anlage A3'!W38=0,"",        'Anlage A3'!W38)</f>
        <v/>
      </c>
      <c r="X38" s="255" t="str">
        <f>IF('Anlage A3'!X38=0,"",        'Anlage A3'!X38)</f>
        <v/>
      </c>
      <c r="Y38" s="255" t="str">
        <f>IF('Anlage A3'!Y38=0,"",        'Anlage A3'!Y38)</f>
        <v/>
      </c>
    </row>
    <row r="39" spans="1:25" x14ac:dyDescent="0.25">
      <c r="A39" s="215">
        <v>29</v>
      </c>
      <c r="B39" s="253" t="str">
        <f>IF(L39="","",         IF(ISTEXT('Anlage A3'!B39),IF($Y$5=1,'Anlage A3'!B39,LEFT('Anlage A3'!B39,2)&amp;"*****"),IF($Y$5=1,'Anlage A3'!B39,"*****."&amp;YEAR('Anlage A3'!B39))))</f>
        <v/>
      </c>
      <c r="C39" s="253" t="str">
        <f>IF(L39="","",         IF(ISTEXT('Anlage A3'!C39),IF($Y$5=1,'Anlage A3'!C39,LEFT('Anlage A3'!C39,2)&amp;"*****"),IF($Y$5=1,'Anlage A3'!C39,"*****."&amp;YEAR('Anlage A3'!C39))))</f>
        <v/>
      </c>
      <c r="D39" s="253" t="str">
        <f>IF(L39="","",         IF(ISTEXT('Anlage A3'!D39),IF($Y$5=1,'Anlage A3'!D39,LEFT('Anlage A3'!D39,2)&amp;"*****"),IF($Y$5=1,'Anlage A3'!D39,"*****."&amp;YEAR('Anlage A3'!D39))))</f>
        <v/>
      </c>
      <c r="E39" s="254" t="str">
        <f>IF('Anlage A3'!E39=0,"",        'Anlage A3'!E39)</f>
        <v/>
      </c>
      <c r="F39" s="254" t="str">
        <f>IF('Anlage A3'!F39=0,"",        'Anlage A3'!F39)</f>
        <v/>
      </c>
      <c r="G39" s="254" t="str">
        <f>IF('Anlage A3'!G39=0,"",        'Anlage A3'!G39)</f>
        <v/>
      </c>
      <c r="H39" s="254" t="str">
        <f>IF('Anlage A3'!H39=0,"",        'Anlage A3'!H39)</f>
        <v/>
      </c>
      <c r="I39" s="255" t="str">
        <f>IF('Anlage A3'!I39=0,"",        'Anlage A3'!I39)</f>
        <v/>
      </c>
      <c r="J39" s="255" t="str">
        <f>IF('Anlage A3'!J39=0,"",        'Anlage A3'!J39)</f>
        <v/>
      </c>
      <c r="K39" s="255" t="str">
        <f>IF('Anlage A3'!K39=0,"",        'Anlage A3'!K39)</f>
        <v/>
      </c>
      <c r="L39" s="255" t="str">
        <f>IF('Anlage A3'!L39=0,"",        'Anlage A3'!L39)</f>
        <v/>
      </c>
      <c r="M39" s="255" t="str">
        <f>IF('Anlage A3'!M39=0,"",        'Anlage A3'!M39)</f>
        <v/>
      </c>
      <c r="N39" s="255" t="str">
        <f>IF('Anlage A3'!N39=0,"",        'Anlage A3'!N39)</f>
        <v/>
      </c>
      <c r="O39" s="255" t="str">
        <f>IF('Anlage A3'!O39=0,"",        'Anlage A3'!O39)</f>
        <v/>
      </c>
      <c r="P39" s="255" t="str">
        <f>IF('Anlage A3'!P39=0,"",        'Anlage A3'!P39)</f>
        <v/>
      </c>
      <c r="Q39" s="255" t="str">
        <f>IF('Anlage A3'!Q39=0,"",        'Anlage A3'!Q39)</f>
        <v/>
      </c>
      <c r="R39" s="255" t="str">
        <f>IF('Anlage A3'!R39=0,"",        'Anlage A3'!R39)</f>
        <v/>
      </c>
      <c r="S39" s="255" t="str">
        <f>IF('Anlage A3'!S39=0,"",        'Anlage A3'!S39)</f>
        <v/>
      </c>
      <c r="T39" s="255" t="str">
        <f>IF('Anlage A3'!T39=0,"",        'Anlage A3'!T39)</f>
        <v/>
      </c>
      <c r="U39" s="255" t="str">
        <f>IF('Anlage A3'!U39=0,"",        'Anlage A3'!U39)</f>
        <v/>
      </c>
      <c r="V39" s="255" t="str">
        <f>IF('Anlage A3'!V39=0,"",        'Anlage A3'!V39)</f>
        <v/>
      </c>
      <c r="W39" s="255" t="str">
        <f>IF('Anlage A3'!W39=0,"",        'Anlage A3'!W39)</f>
        <v/>
      </c>
      <c r="X39" s="255" t="str">
        <f>IF('Anlage A3'!X39=0,"",        'Anlage A3'!X39)</f>
        <v/>
      </c>
      <c r="Y39" s="255" t="str">
        <f>IF('Anlage A3'!Y39=0,"",        'Anlage A3'!Y39)</f>
        <v/>
      </c>
    </row>
    <row r="40" spans="1:25" x14ac:dyDescent="0.25">
      <c r="A40" s="215">
        <v>30</v>
      </c>
      <c r="B40" s="253" t="str">
        <f>IF(L40="","",         IF(ISTEXT('Anlage A3'!B40),IF($Y$5=1,'Anlage A3'!B40,LEFT('Anlage A3'!B40,2)&amp;"*****"),IF($Y$5=1,'Anlage A3'!B40,"*****."&amp;YEAR('Anlage A3'!B40))))</f>
        <v/>
      </c>
      <c r="C40" s="253" t="str">
        <f>IF(L40="","",         IF(ISTEXT('Anlage A3'!C40),IF($Y$5=1,'Anlage A3'!C40,LEFT('Anlage A3'!C40,2)&amp;"*****"),IF($Y$5=1,'Anlage A3'!C40,"*****."&amp;YEAR('Anlage A3'!C40))))</f>
        <v/>
      </c>
      <c r="D40" s="253" t="str">
        <f>IF(L40="","",         IF(ISTEXT('Anlage A3'!D40),IF($Y$5=1,'Anlage A3'!D40,LEFT('Anlage A3'!D40,2)&amp;"*****"),IF($Y$5=1,'Anlage A3'!D40,"*****."&amp;YEAR('Anlage A3'!D40))))</f>
        <v/>
      </c>
      <c r="E40" s="254" t="str">
        <f>IF('Anlage A3'!E40=0,"",        'Anlage A3'!E40)</f>
        <v/>
      </c>
      <c r="F40" s="254" t="str">
        <f>IF('Anlage A3'!F40=0,"",        'Anlage A3'!F40)</f>
        <v/>
      </c>
      <c r="G40" s="254" t="str">
        <f>IF('Anlage A3'!G40=0,"",        'Anlage A3'!G40)</f>
        <v/>
      </c>
      <c r="H40" s="254" t="str">
        <f>IF('Anlage A3'!H40=0,"",        'Anlage A3'!H40)</f>
        <v/>
      </c>
      <c r="I40" s="255" t="str">
        <f>IF('Anlage A3'!I40=0,"",        'Anlage A3'!I40)</f>
        <v/>
      </c>
      <c r="J40" s="255" t="str">
        <f>IF('Anlage A3'!J40=0,"",        'Anlage A3'!J40)</f>
        <v/>
      </c>
      <c r="K40" s="255" t="str">
        <f>IF('Anlage A3'!K40=0,"",        'Anlage A3'!K40)</f>
        <v/>
      </c>
      <c r="L40" s="255" t="str">
        <f>IF('Anlage A3'!L40=0,"",        'Anlage A3'!L40)</f>
        <v/>
      </c>
      <c r="M40" s="255" t="str">
        <f>IF('Anlage A3'!M40=0,"",        'Anlage A3'!M40)</f>
        <v/>
      </c>
      <c r="N40" s="255" t="str">
        <f>IF('Anlage A3'!N40=0,"",        'Anlage A3'!N40)</f>
        <v/>
      </c>
      <c r="O40" s="255" t="str">
        <f>IF('Anlage A3'!O40=0,"",        'Anlage A3'!O40)</f>
        <v/>
      </c>
      <c r="P40" s="255" t="str">
        <f>IF('Anlage A3'!P40=0,"",        'Anlage A3'!P40)</f>
        <v/>
      </c>
      <c r="Q40" s="255" t="str">
        <f>IF('Anlage A3'!Q40=0,"",        'Anlage A3'!Q40)</f>
        <v/>
      </c>
      <c r="R40" s="255" t="str">
        <f>IF('Anlage A3'!R40=0,"",        'Anlage A3'!R40)</f>
        <v/>
      </c>
      <c r="S40" s="255" t="str">
        <f>IF('Anlage A3'!S40=0,"",        'Anlage A3'!S40)</f>
        <v/>
      </c>
      <c r="T40" s="255" t="str">
        <f>IF('Anlage A3'!T40=0,"",        'Anlage A3'!T40)</f>
        <v/>
      </c>
      <c r="U40" s="255" t="str">
        <f>IF('Anlage A3'!U40=0,"",        'Anlage A3'!U40)</f>
        <v/>
      </c>
      <c r="V40" s="255" t="str">
        <f>IF('Anlage A3'!V40=0,"",        'Anlage A3'!V40)</f>
        <v/>
      </c>
      <c r="W40" s="255" t="str">
        <f>IF('Anlage A3'!W40=0,"",        'Anlage A3'!W40)</f>
        <v/>
      </c>
      <c r="X40" s="255" t="str">
        <f>IF('Anlage A3'!X40=0,"",        'Anlage A3'!X40)</f>
        <v/>
      </c>
      <c r="Y40" s="255" t="str">
        <f>IF('Anlage A3'!Y40=0,"",        'Anlage A3'!Y40)</f>
        <v/>
      </c>
    </row>
    <row r="41" spans="1:25" x14ac:dyDescent="0.25">
      <c r="A41" s="215">
        <v>31</v>
      </c>
      <c r="B41" s="253" t="str">
        <f>IF(L41="","",         IF(ISTEXT('Anlage A3'!B41),IF($Y$5=1,'Anlage A3'!B41,LEFT('Anlage A3'!B41,2)&amp;"*****"),IF($Y$5=1,'Anlage A3'!B41,"*****."&amp;YEAR('Anlage A3'!B41))))</f>
        <v/>
      </c>
      <c r="C41" s="253" t="str">
        <f>IF(L41="","",         IF(ISTEXT('Anlage A3'!C41),IF($Y$5=1,'Anlage A3'!C41,LEFT('Anlage A3'!C41,2)&amp;"*****"),IF($Y$5=1,'Anlage A3'!C41,"*****."&amp;YEAR('Anlage A3'!C41))))</f>
        <v/>
      </c>
      <c r="D41" s="253" t="str">
        <f>IF(L41="","",         IF(ISTEXT('Anlage A3'!D41),IF($Y$5=1,'Anlage A3'!D41,LEFT('Anlage A3'!D41,2)&amp;"*****"),IF($Y$5=1,'Anlage A3'!D41,"*****."&amp;YEAR('Anlage A3'!D41))))</f>
        <v/>
      </c>
      <c r="E41" s="254" t="str">
        <f>IF('Anlage A3'!E41=0,"",        'Anlage A3'!E41)</f>
        <v/>
      </c>
      <c r="F41" s="254" t="str">
        <f>IF('Anlage A3'!F41=0,"",        'Anlage A3'!F41)</f>
        <v/>
      </c>
      <c r="G41" s="254" t="str">
        <f>IF('Anlage A3'!G41=0,"",        'Anlage A3'!G41)</f>
        <v/>
      </c>
      <c r="H41" s="254" t="str">
        <f>IF('Anlage A3'!H41=0,"",        'Anlage A3'!H41)</f>
        <v/>
      </c>
      <c r="I41" s="255" t="str">
        <f>IF('Anlage A3'!I41=0,"",        'Anlage A3'!I41)</f>
        <v/>
      </c>
      <c r="J41" s="255" t="str">
        <f>IF('Anlage A3'!J41=0,"",        'Anlage A3'!J41)</f>
        <v/>
      </c>
      <c r="K41" s="255" t="str">
        <f>IF('Anlage A3'!K41=0,"",        'Anlage A3'!K41)</f>
        <v/>
      </c>
      <c r="L41" s="255" t="str">
        <f>IF('Anlage A3'!L41=0,"",        'Anlage A3'!L41)</f>
        <v/>
      </c>
      <c r="M41" s="255" t="str">
        <f>IF('Anlage A3'!M41=0,"",        'Anlage A3'!M41)</f>
        <v/>
      </c>
      <c r="N41" s="255" t="str">
        <f>IF('Anlage A3'!N41=0,"",        'Anlage A3'!N41)</f>
        <v/>
      </c>
      <c r="O41" s="255" t="str">
        <f>IF('Anlage A3'!O41=0,"",        'Anlage A3'!O41)</f>
        <v/>
      </c>
      <c r="P41" s="255" t="str">
        <f>IF('Anlage A3'!P41=0,"",        'Anlage A3'!P41)</f>
        <v/>
      </c>
      <c r="Q41" s="255" t="str">
        <f>IF('Anlage A3'!Q41=0,"",        'Anlage A3'!Q41)</f>
        <v/>
      </c>
      <c r="R41" s="255" t="str">
        <f>IF('Anlage A3'!R41=0,"",        'Anlage A3'!R41)</f>
        <v/>
      </c>
      <c r="S41" s="255" t="str">
        <f>IF('Anlage A3'!S41=0,"",        'Anlage A3'!S41)</f>
        <v/>
      </c>
      <c r="T41" s="255" t="str">
        <f>IF('Anlage A3'!T41=0,"",        'Anlage A3'!T41)</f>
        <v/>
      </c>
      <c r="U41" s="255" t="str">
        <f>IF('Anlage A3'!U41=0,"",        'Anlage A3'!U41)</f>
        <v/>
      </c>
      <c r="V41" s="255" t="str">
        <f>IF('Anlage A3'!V41=0,"",        'Anlage A3'!V41)</f>
        <v/>
      </c>
      <c r="W41" s="255" t="str">
        <f>IF('Anlage A3'!W41=0,"",        'Anlage A3'!W41)</f>
        <v/>
      </c>
      <c r="X41" s="255" t="str">
        <f>IF('Anlage A3'!X41=0,"",        'Anlage A3'!X41)</f>
        <v/>
      </c>
      <c r="Y41" s="255" t="str">
        <f>IF('Anlage A3'!Y41=0,"",        'Anlage A3'!Y41)</f>
        <v/>
      </c>
    </row>
    <row r="42" spans="1:25" x14ac:dyDescent="0.25">
      <c r="A42" s="215">
        <v>32</v>
      </c>
      <c r="B42" s="253" t="str">
        <f>IF(L42="","",         IF(ISTEXT('Anlage A3'!B42),IF($Y$5=1,'Anlage A3'!B42,LEFT('Anlage A3'!B42,2)&amp;"*****"),IF($Y$5=1,'Anlage A3'!B42,"*****."&amp;YEAR('Anlage A3'!B42))))</f>
        <v/>
      </c>
      <c r="C42" s="253" t="str">
        <f>IF(L42="","",         IF(ISTEXT('Anlage A3'!C42),IF($Y$5=1,'Anlage A3'!C42,LEFT('Anlage A3'!C42,2)&amp;"*****"),IF($Y$5=1,'Anlage A3'!C42,"*****."&amp;YEAR('Anlage A3'!C42))))</f>
        <v/>
      </c>
      <c r="D42" s="253" t="str">
        <f>IF(L42="","",         IF(ISTEXT('Anlage A3'!D42),IF($Y$5=1,'Anlage A3'!D42,LEFT('Anlage A3'!D42,2)&amp;"*****"),IF($Y$5=1,'Anlage A3'!D42,"*****."&amp;YEAR('Anlage A3'!D42))))</f>
        <v/>
      </c>
      <c r="E42" s="254" t="str">
        <f>IF('Anlage A3'!E42=0,"",        'Anlage A3'!E42)</f>
        <v/>
      </c>
      <c r="F42" s="254" t="str">
        <f>IF('Anlage A3'!F42=0,"",        'Anlage A3'!F42)</f>
        <v/>
      </c>
      <c r="G42" s="254" t="str">
        <f>IF('Anlage A3'!G42=0,"",        'Anlage A3'!G42)</f>
        <v/>
      </c>
      <c r="H42" s="254" t="str">
        <f>IF('Anlage A3'!H42=0,"",        'Anlage A3'!H42)</f>
        <v/>
      </c>
      <c r="I42" s="255" t="str">
        <f>IF('Anlage A3'!I42=0,"",        'Anlage A3'!I42)</f>
        <v/>
      </c>
      <c r="J42" s="255" t="str">
        <f>IF('Anlage A3'!J42=0,"",        'Anlage A3'!J42)</f>
        <v/>
      </c>
      <c r="K42" s="255" t="str">
        <f>IF('Anlage A3'!K42=0,"",        'Anlage A3'!K42)</f>
        <v/>
      </c>
      <c r="L42" s="255" t="str">
        <f>IF('Anlage A3'!L42=0,"",        'Anlage A3'!L42)</f>
        <v/>
      </c>
      <c r="M42" s="255" t="str">
        <f>IF('Anlage A3'!M42=0,"",        'Anlage A3'!M42)</f>
        <v/>
      </c>
      <c r="N42" s="255" t="str">
        <f>IF('Anlage A3'!N42=0,"",        'Anlage A3'!N42)</f>
        <v/>
      </c>
      <c r="O42" s="255" t="str">
        <f>IF('Anlage A3'!O42=0,"",        'Anlage A3'!O42)</f>
        <v/>
      </c>
      <c r="P42" s="255" t="str">
        <f>IF('Anlage A3'!P42=0,"",        'Anlage A3'!P42)</f>
        <v/>
      </c>
      <c r="Q42" s="255" t="str">
        <f>IF('Anlage A3'!Q42=0,"",        'Anlage A3'!Q42)</f>
        <v/>
      </c>
      <c r="R42" s="255" t="str">
        <f>IF('Anlage A3'!R42=0,"",        'Anlage A3'!R42)</f>
        <v/>
      </c>
      <c r="S42" s="255" t="str">
        <f>IF('Anlage A3'!S42=0,"",        'Anlage A3'!S42)</f>
        <v/>
      </c>
      <c r="T42" s="255" t="str">
        <f>IF('Anlage A3'!T42=0,"",        'Anlage A3'!T42)</f>
        <v/>
      </c>
      <c r="U42" s="255" t="str">
        <f>IF('Anlage A3'!U42=0,"",        'Anlage A3'!U42)</f>
        <v/>
      </c>
      <c r="V42" s="255" t="str">
        <f>IF('Anlage A3'!V42=0,"",        'Anlage A3'!V42)</f>
        <v/>
      </c>
      <c r="W42" s="255" t="str">
        <f>IF('Anlage A3'!W42=0,"",        'Anlage A3'!W42)</f>
        <v/>
      </c>
      <c r="X42" s="255" t="str">
        <f>IF('Anlage A3'!X42=0,"",        'Anlage A3'!X42)</f>
        <v/>
      </c>
      <c r="Y42" s="255" t="str">
        <f>IF('Anlage A3'!Y42=0,"",        'Anlage A3'!Y42)</f>
        <v/>
      </c>
    </row>
    <row r="43" spans="1:25" x14ac:dyDescent="0.25">
      <c r="A43" s="215">
        <v>33</v>
      </c>
      <c r="B43" s="253" t="str">
        <f>IF(L43="","",         IF(ISTEXT('Anlage A3'!B43),IF($Y$5=1,'Anlage A3'!B43,LEFT('Anlage A3'!B43,2)&amp;"*****"),IF($Y$5=1,'Anlage A3'!B43,"*****."&amp;YEAR('Anlage A3'!B43))))</f>
        <v/>
      </c>
      <c r="C43" s="253" t="str">
        <f>IF(L43="","",         IF(ISTEXT('Anlage A3'!C43),IF($Y$5=1,'Anlage A3'!C43,LEFT('Anlage A3'!C43,2)&amp;"*****"),IF($Y$5=1,'Anlage A3'!C43,"*****."&amp;YEAR('Anlage A3'!C43))))</f>
        <v/>
      </c>
      <c r="D43" s="253" t="str">
        <f>IF(L43="","",         IF(ISTEXT('Anlage A3'!D43),IF($Y$5=1,'Anlage A3'!D43,LEFT('Anlage A3'!D43,2)&amp;"*****"),IF($Y$5=1,'Anlage A3'!D43,"*****."&amp;YEAR('Anlage A3'!D43))))</f>
        <v/>
      </c>
      <c r="E43" s="254" t="str">
        <f>IF('Anlage A3'!E43=0,"",        'Anlage A3'!E43)</f>
        <v/>
      </c>
      <c r="F43" s="254" t="str">
        <f>IF('Anlage A3'!F43=0,"",        'Anlage A3'!F43)</f>
        <v/>
      </c>
      <c r="G43" s="254" t="str">
        <f>IF('Anlage A3'!G43=0,"",        'Anlage A3'!G43)</f>
        <v/>
      </c>
      <c r="H43" s="254" t="str">
        <f>IF('Anlage A3'!H43=0,"",        'Anlage A3'!H43)</f>
        <v/>
      </c>
      <c r="I43" s="255" t="str">
        <f>IF('Anlage A3'!I43=0,"",        'Anlage A3'!I43)</f>
        <v/>
      </c>
      <c r="J43" s="255" t="str">
        <f>IF('Anlage A3'!J43=0,"",        'Anlage A3'!J43)</f>
        <v/>
      </c>
      <c r="K43" s="255" t="str">
        <f>IF('Anlage A3'!K43=0,"",        'Anlage A3'!K43)</f>
        <v/>
      </c>
      <c r="L43" s="255" t="str">
        <f>IF('Anlage A3'!L43=0,"",        'Anlage A3'!L43)</f>
        <v/>
      </c>
      <c r="M43" s="255" t="str">
        <f>IF('Anlage A3'!M43=0,"",        'Anlage A3'!M43)</f>
        <v/>
      </c>
      <c r="N43" s="255" t="str">
        <f>IF('Anlage A3'!N43=0,"",        'Anlage A3'!N43)</f>
        <v/>
      </c>
      <c r="O43" s="255" t="str">
        <f>IF('Anlage A3'!O43=0,"",        'Anlage A3'!O43)</f>
        <v/>
      </c>
      <c r="P43" s="255" t="str">
        <f>IF('Anlage A3'!P43=0,"",        'Anlage A3'!P43)</f>
        <v/>
      </c>
      <c r="Q43" s="255" t="str">
        <f>IF('Anlage A3'!Q43=0,"",        'Anlage A3'!Q43)</f>
        <v/>
      </c>
      <c r="R43" s="255" t="str">
        <f>IF('Anlage A3'!R43=0,"",        'Anlage A3'!R43)</f>
        <v/>
      </c>
      <c r="S43" s="255" t="str">
        <f>IF('Anlage A3'!S43=0,"",        'Anlage A3'!S43)</f>
        <v/>
      </c>
      <c r="T43" s="255" t="str">
        <f>IF('Anlage A3'!T43=0,"",        'Anlage A3'!T43)</f>
        <v/>
      </c>
      <c r="U43" s="255" t="str">
        <f>IF('Anlage A3'!U43=0,"",        'Anlage A3'!U43)</f>
        <v/>
      </c>
      <c r="V43" s="255" t="str">
        <f>IF('Anlage A3'!V43=0,"",        'Anlage A3'!V43)</f>
        <v/>
      </c>
      <c r="W43" s="255" t="str">
        <f>IF('Anlage A3'!W43=0,"",        'Anlage A3'!W43)</f>
        <v/>
      </c>
      <c r="X43" s="255" t="str">
        <f>IF('Anlage A3'!X43=0,"",        'Anlage A3'!X43)</f>
        <v/>
      </c>
      <c r="Y43" s="255" t="str">
        <f>IF('Anlage A3'!Y43=0,"",        'Anlage A3'!Y43)</f>
        <v/>
      </c>
    </row>
    <row r="44" spans="1:25" x14ac:dyDescent="0.25">
      <c r="A44" s="215">
        <v>34</v>
      </c>
      <c r="B44" s="253" t="str">
        <f>IF(L44="","",         IF(ISTEXT('Anlage A3'!B44),IF($Y$5=1,'Anlage A3'!B44,LEFT('Anlage A3'!B44,2)&amp;"*****"),IF($Y$5=1,'Anlage A3'!B44,"*****."&amp;YEAR('Anlage A3'!B44))))</f>
        <v/>
      </c>
      <c r="C44" s="253" t="str">
        <f>IF(L44="","",         IF(ISTEXT('Anlage A3'!C44),IF($Y$5=1,'Anlage A3'!C44,LEFT('Anlage A3'!C44,2)&amp;"*****"),IF($Y$5=1,'Anlage A3'!C44,"*****."&amp;YEAR('Anlage A3'!C44))))</f>
        <v/>
      </c>
      <c r="D44" s="253" t="str">
        <f>IF(L44="","",         IF(ISTEXT('Anlage A3'!D44),IF($Y$5=1,'Anlage A3'!D44,LEFT('Anlage A3'!D44,2)&amp;"*****"),IF($Y$5=1,'Anlage A3'!D44,"*****."&amp;YEAR('Anlage A3'!D44))))</f>
        <v/>
      </c>
      <c r="E44" s="254" t="str">
        <f>IF('Anlage A3'!E44=0,"",        'Anlage A3'!E44)</f>
        <v/>
      </c>
      <c r="F44" s="254" t="str">
        <f>IF('Anlage A3'!F44=0,"",        'Anlage A3'!F44)</f>
        <v/>
      </c>
      <c r="G44" s="254" t="str">
        <f>IF('Anlage A3'!G44=0,"",        'Anlage A3'!G44)</f>
        <v/>
      </c>
      <c r="H44" s="254" t="str">
        <f>IF('Anlage A3'!H44=0,"",        'Anlage A3'!H44)</f>
        <v/>
      </c>
      <c r="I44" s="255" t="str">
        <f>IF('Anlage A3'!I44=0,"",        'Anlage A3'!I44)</f>
        <v/>
      </c>
      <c r="J44" s="255" t="str">
        <f>IF('Anlage A3'!J44=0,"",        'Anlage A3'!J44)</f>
        <v/>
      </c>
      <c r="K44" s="255" t="str">
        <f>IF('Anlage A3'!K44=0,"",        'Anlage A3'!K44)</f>
        <v/>
      </c>
      <c r="L44" s="255" t="str">
        <f>IF('Anlage A3'!L44=0,"",        'Anlage A3'!L44)</f>
        <v/>
      </c>
      <c r="M44" s="255" t="str">
        <f>IF('Anlage A3'!M44=0,"",        'Anlage A3'!M44)</f>
        <v/>
      </c>
      <c r="N44" s="255" t="str">
        <f>IF('Anlage A3'!N44=0,"",        'Anlage A3'!N44)</f>
        <v/>
      </c>
      <c r="O44" s="255" t="str">
        <f>IF('Anlage A3'!O44=0,"",        'Anlage A3'!O44)</f>
        <v/>
      </c>
      <c r="P44" s="255" t="str">
        <f>IF('Anlage A3'!P44=0,"",        'Anlage A3'!P44)</f>
        <v/>
      </c>
      <c r="Q44" s="255" t="str">
        <f>IF('Anlage A3'!Q44=0,"",        'Anlage A3'!Q44)</f>
        <v/>
      </c>
      <c r="R44" s="255" t="str">
        <f>IF('Anlage A3'!R44=0,"",        'Anlage A3'!R44)</f>
        <v/>
      </c>
      <c r="S44" s="255" t="str">
        <f>IF('Anlage A3'!S44=0,"",        'Anlage A3'!S44)</f>
        <v/>
      </c>
      <c r="T44" s="255" t="str">
        <f>IF('Anlage A3'!T44=0,"",        'Anlage A3'!T44)</f>
        <v/>
      </c>
      <c r="U44" s="255" t="str">
        <f>IF('Anlage A3'!U44=0,"",        'Anlage A3'!U44)</f>
        <v/>
      </c>
      <c r="V44" s="255" t="str">
        <f>IF('Anlage A3'!V44=0,"",        'Anlage A3'!V44)</f>
        <v/>
      </c>
      <c r="W44" s="255" t="str">
        <f>IF('Anlage A3'!W44=0,"",        'Anlage A3'!W44)</f>
        <v/>
      </c>
      <c r="X44" s="255" t="str">
        <f>IF('Anlage A3'!X44=0,"",        'Anlage A3'!X44)</f>
        <v/>
      </c>
      <c r="Y44" s="255" t="str">
        <f>IF('Anlage A3'!Y44=0,"",        'Anlage A3'!Y44)</f>
        <v/>
      </c>
    </row>
    <row r="45" spans="1:25" x14ac:dyDescent="0.25">
      <c r="A45" s="215">
        <v>35</v>
      </c>
      <c r="B45" s="253" t="str">
        <f>IF(L45="","",         IF(ISTEXT('Anlage A3'!B45),IF($Y$5=1,'Anlage A3'!B45,LEFT('Anlage A3'!B45,2)&amp;"*****"),IF($Y$5=1,'Anlage A3'!B45,"*****."&amp;YEAR('Anlage A3'!B45))))</f>
        <v/>
      </c>
      <c r="C45" s="253" t="str">
        <f>IF(L45="","",         IF(ISTEXT('Anlage A3'!C45),IF($Y$5=1,'Anlage A3'!C45,LEFT('Anlage A3'!C45,2)&amp;"*****"),IF($Y$5=1,'Anlage A3'!C45,"*****."&amp;YEAR('Anlage A3'!C45))))</f>
        <v/>
      </c>
      <c r="D45" s="253" t="str">
        <f>IF(L45="","",         IF(ISTEXT('Anlage A3'!D45),IF($Y$5=1,'Anlage A3'!D45,LEFT('Anlage A3'!D45,2)&amp;"*****"),IF($Y$5=1,'Anlage A3'!D45,"*****."&amp;YEAR('Anlage A3'!D45))))</f>
        <v/>
      </c>
      <c r="E45" s="254" t="str">
        <f>IF('Anlage A3'!E45=0,"",        'Anlage A3'!E45)</f>
        <v/>
      </c>
      <c r="F45" s="254" t="str">
        <f>IF('Anlage A3'!F45=0,"",        'Anlage A3'!F45)</f>
        <v/>
      </c>
      <c r="G45" s="254" t="str">
        <f>IF('Anlage A3'!G45=0,"",        'Anlage A3'!G45)</f>
        <v/>
      </c>
      <c r="H45" s="254" t="str">
        <f>IF('Anlage A3'!H45=0,"",        'Anlage A3'!H45)</f>
        <v/>
      </c>
      <c r="I45" s="255" t="str">
        <f>IF('Anlage A3'!I45=0,"",        'Anlage A3'!I45)</f>
        <v/>
      </c>
      <c r="J45" s="255" t="str">
        <f>IF('Anlage A3'!J45=0,"",        'Anlage A3'!J45)</f>
        <v/>
      </c>
      <c r="K45" s="255" t="str">
        <f>IF('Anlage A3'!K45=0,"",        'Anlage A3'!K45)</f>
        <v/>
      </c>
      <c r="L45" s="255" t="str">
        <f>IF('Anlage A3'!L45=0,"",        'Anlage A3'!L45)</f>
        <v/>
      </c>
      <c r="M45" s="255" t="str">
        <f>IF('Anlage A3'!M45=0,"",        'Anlage A3'!M45)</f>
        <v/>
      </c>
      <c r="N45" s="255" t="str">
        <f>IF('Anlage A3'!N45=0,"",        'Anlage A3'!N45)</f>
        <v/>
      </c>
      <c r="O45" s="255" t="str">
        <f>IF('Anlage A3'!O45=0,"",        'Anlage A3'!O45)</f>
        <v/>
      </c>
      <c r="P45" s="255" t="str">
        <f>IF('Anlage A3'!P45=0,"",        'Anlage A3'!P45)</f>
        <v/>
      </c>
      <c r="Q45" s="255" t="str">
        <f>IF('Anlage A3'!Q45=0,"",        'Anlage A3'!Q45)</f>
        <v/>
      </c>
      <c r="R45" s="255" t="str">
        <f>IF('Anlage A3'!R45=0,"",        'Anlage A3'!R45)</f>
        <v/>
      </c>
      <c r="S45" s="255" t="str">
        <f>IF('Anlage A3'!S45=0,"",        'Anlage A3'!S45)</f>
        <v/>
      </c>
      <c r="T45" s="255" t="str">
        <f>IF('Anlage A3'!T45=0,"",        'Anlage A3'!T45)</f>
        <v/>
      </c>
      <c r="U45" s="255" t="str">
        <f>IF('Anlage A3'!U45=0,"",        'Anlage A3'!U45)</f>
        <v/>
      </c>
      <c r="V45" s="255" t="str">
        <f>IF('Anlage A3'!V45=0,"",        'Anlage A3'!V45)</f>
        <v/>
      </c>
      <c r="W45" s="255" t="str">
        <f>IF('Anlage A3'!W45=0,"",        'Anlage A3'!W45)</f>
        <v/>
      </c>
      <c r="X45" s="255" t="str">
        <f>IF('Anlage A3'!X45=0,"",        'Anlage A3'!X45)</f>
        <v/>
      </c>
      <c r="Y45" s="255" t="str">
        <f>IF('Anlage A3'!Y45=0,"",        'Anlage A3'!Y45)</f>
        <v/>
      </c>
    </row>
    <row r="46" spans="1:25" x14ac:dyDescent="0.25">
      <c r="A46" s="215">
        <v>36</v>
      </c>
      <c r="B46" s="253" t="str">
        <f>IF(L46="","",         IF(ISTEXT('Anlage A3'!B46),IF($Y$5=1,'Anlage A3'!B46,LEFT('Anlage A3'!B46,2)&amp;"*****"),IF($Y$5=1,'Anlage A3'!B46,"*****."&amp;YEAR('Anlage A3'!B46))))</f>
        <v/>
      </c>
      <c r="C46" s="253" t="str">
        <f>IF(L46="","",         IF(ISTEXT('Anlage A3'!C46),IF($Y$5=1,'Anlage A3'!C46,LEFT('Anlage A3'!C46,2)&amp;"*****"),IF($Y$5=1,'Anlage A3'!C46,"*****."&amp;YEAR('Anlage A3'!C46))))</f>
        <v/>
      </c>
      <c r="D46" s="253" t="str">
        <f>IF(L46="","",         IF(ISTEXT('Anlage A3'!D46),IF($Y$5=1,'Anlage A3'!D46,LEFT('Anlage A3'!D46,2)&amp;"*****"),IF($Y$5=1,'Anlage A3'!D46,"*****."&amp;YEAR('Anlage A3'!D46))))</f>
        <v/>
      </c>
      <c r="E46" s="254" t="str">
        <f>IF('Anlage A3'!E46=0,"",        'Anlage A3'!E46)</f>
        <v/>
      </c>
      <c r="F46" s="254" t="str">
        <f>IF('Anlage A3'!F46=0,"",        'Anlage A3'!F46)</f>
        <v/>
      </c>
      <c r="G46" s="254" t="str">
        <f>IF('Anlage A3'!G46=0,"",        'Anlage A3'!G46)</f>
        <v/>
      </c>
      <c r="H46" s="254" t="str">
        <f>IF('Anlage A3'!H46=0,"",        'Anlage A3'!H46)</f>
        <v/>
      </c>
      <c r="I46" s="255" t="str">
        <f>IF('Anlage A3'!I46=0,"",        'Anlage A3'!I46)</f>
        <v/>
      </c>
      <c r="J46" s="255" t="str">
        <f>IF('Anlage A3'!J46=0,"",        'Anlage A3'!J46)</f>
        <v/>
      </c>
      <c r="K46" s="255" t="str">
        <f>IF('Anlage A3'!K46=0,"",        'Anlage A3'!K46)</f>
        <v/>
      </c>
      <c r="L46" s="255" t="str">
        <f>IF('Anlage A3'!L46=0,"",        'Anlage A3'!L46)</f>
        <v/>
      </c>
      <c r="M46" s="255" t="str">
        <f>IF('Anlage A3'!M46=0,"",        'Anlage A3'!M46)</f>
        <v/>
      </c>
      <c r="N46" s="255" t="str">
        <f>IF('Anlage A3'!N46=0,"",        'Anlage A3'!N46)</f>
        <v/>
      </c>
      <c r="O46" s="255" t="str">
        <f>IF('Anlage A3'!O46=0,"",        'Anlage A3'!O46)</f>
        <v/>
      </c>
      <c r="P46" s="255" t="str">
        <f>IF('Anlage A3'!P46=0,"",        'Anlage A3'!P46)</f>
        <v/>
      </c>
      <c r="Q46" s="255" t="str">
        <f>IF('Anlage A3'!Q46=0,"",        'Anlage A3'!Q46)</f>
        <v/>
      </c>
      <c r="R46" s="255" t="str">
        <f>IF('Anlage A3'!R46=0,"",        'Anlage A3'!R46)</f>
        <v/>
      </c>
      <c r="S46" s="255" t="str">
        <f>IF('Anlage A3'!S46=0,"",        'Anlage A3'!S46)</f>
        <v/>
      </c>
      <c r="T46" s="255" t="str">
        <f>IF('Anlage A3'!T46=0,"",        'Anlage A3'!T46)</f>
        <v/>
      </c>
      <c r="U46" s="255" t="str">
        <f>IF('Anlage A3'!U46=0,"",        'Anlage A3'!U46)</f>
        <v/>
      </c>
      <c r="V46" s="255" t="str">
        <f>IF('Anlage A3'!V46=0,"",        'Anlage A3'!V46)</f>
        <v/>
      </c>
      <c r="W46" s="255" t="str">
        <f>IF('Anlage A3'!W46=0,"",        'Anlage A3'!W46)</f>
        <v/>
      </c>
      <c r="X46" s="255" t="str">
        <f>IF('Anlage A3'!X46=0,"",        'Anlage A3'!X46)</f>
        <v/>
      </c>
      <c r="Y46" s="255" t="str">
        <f>IF('Anlage A3'!Y46=0,"",        'Anlage A3'!Y46)</f>
        <v/>
      </c>
    </row>
    <row r="47" spans="1:25" x14ac:dyDescent="0.25">
      <c r="A47" s="215">
        <v>37</v>
      </c>
      <c r="B47" s="253" t="str">
        <f>IF(L47="","",         IF(ISTEXT('Anlage A3'!B47),IF($Y$5=1,'Anlage A3'!B47,LEFT('Anlage A3'!B47,2)&amp;"*****"),IF($Y$5=1,'Anlage A3'!B47,"*****."&amp;YEAR('Anlage A3'!B47))))</f>
        <v/>
      </c>
      <c r="C47" s="253" t="str">
        <f>IF(L47="","",         IF(ISTEXT('Anlage A3'!C47),IF($Y$5=1,'Anlage A3'!C47,LEFT('Anlage A3'!C47,2)&amp;"*****"),IF($Y$5=1,'Anlage A3'!C47,"*****."&amp;YEAR('Anlage A3'!C47))))</f>
        <v/>
      </c>
      <c r="D47" s="253" t="str">
        <f>IF(L47="","",         IF(ISTEXT('Anlage A3'!D47),IF($Y$5=1,'Anlage A3'!D47,LEFT('Anlage A3'!D47,2)&amp;"*****"),IF($Y$5=1,'Anlage A3'!D47,"*****."&amp;YEAR('Anlage A3'!D47))))</f>
        <v/>
      </c>
      <c r="E47" s="254" t="str">
        <f>IF('Anlage A3'!E47=0,"",        'Anlage A3'!E47)</f>
        <v/>
      </c>
      <c r="F47" s="254" t="str">
        <f>IF('Anlage A3'!F47=0,"",        'Anlage A3'!F47)</f>
        <v/>
      </c>
      <c r="G47" s="254" t="str">
        <f>IF('Anlage A3'!G47=0,"",        'Anlage A3'!G47)</f>
        <v/>
      </c>
      <c r="H47" s="254" t="str">
        <f>IF('Anlage A3'!H47=0,"",        'Anlage A3'!H47)</f>
        <v/>
      </c>
      <c r="I47" s="255" t="str">
        <f>IF('Anlage A3'!I47=0,"",        'Anlage A3'!I47)</f>
        <v/>
      </c>
      <c r="J47" s="255" t="str">
        <f>IF('Anlage A3'!J47=0,"",        'Anlage A3'!J47)</f>
        <v/>
      </c>
      <c r="K47" s="255" t="str">
        <f>IF('Anlage A3'!K47=0,"",        'Anlage A3'!K47)</f>
        <v/>
      </c>
      <c r="L47" s="255" t="str">
        <f>IF('Anlage A3'!L47=0,"",        'Anlage A3'!L47)</f>
        <v/>
      </c>
      <c r="M47" s="255" t="str">
        <f>IF('Anlage A3'!M47=0,"",        'Anlage A3'!M47)</f>
        <v/>
      </c>
      <c r="N47" s="255" t="str">
        <f>IF('Anlage A3'!N47=0,"",        'Anlage A3'!N47)</f>
        <v/>
      </c>
      <c r="O47" s="255" t="str">
        <f>IF('Anlage A3'!O47=0,"",        'Anlage A3'!O47)</f>
        <v/>
      </c>
      <c r="P47" s="255" t="str">
        <f>IF('Anlage A3'!P47=0,"",        'Anlage A3'!P47)</f>
        <v/>
      </c>
      <c r="Q47" s="255" t="str">
        <f>IF('Anlage A3'!Q47=0,"",        'Anlage A3'!Q47)</f>
        <v/>
      </c>
      <c r="R47" s="255" t="str">
        <f>IF('Anlage A3'!R47=0,"",        'Anlage A3'!R47)</f>
        <v/>
      </c>
      <c r="S47" s="255" t="str">
        <f>IF('Anlage A3'!S47=0,"",        'Anlage A3'!S47)</f>
        <v/>
      </c>
      <c r="T47" s="255" t="str">
        <f>IF('Anlage A3'!T47=0,"",        'Anlage A3'!T47)</f>
        <v/>
      </c>
      <c r="U47" s="255" t="str">
        <f>IF('Anlage A3'!U47=0,"",        'Anlage A3'!U47)</f>
        <v/>
      </c>
      <c r="V47" s="255" t="str">
        <f>IF('Anlage A3'!V47=0,"",        'Anlage A3'!V47)</f>
        <v/>
      </c>
      <c r="W47" s="255" t="str">
        <f>IF('Anlage A3'!W47=0,"",        'Anlage A3'!W47)</f>
        <v/>
      </c>
      <c r="X47" s="255" t="str">
        <f>IF('Anlage A3'!X47=0,"",        'Anlage A3'!X47)</f>
        <v/>
      </c>
      <c r="Y47" s="255" t="str">
        <f>IF('Anlage A3'!Y47=0,"",        'Anlage A3'!Y47)</f>
        <v/>
      </c>
    </row>
    <row r="48" spans="1:25" x14ac:dyDescent="0.25">
      <c r="A48" s="215">
        <v>38</v>
      </c>
      <c r="B48" s="253" t="str">
        <f>IF(L48="","",         IF(ISTEXT('Anlage A3'!B48),IF($Y$5=1,'Anlage A3'!B48,LEFT('Anlage A3'!B48,2)&amp;"*****"),IF($Y$5=1,'Anlage A3'!B48,"*****."&amp;YEAR('Anlage A3'!B48))))</f>
        <v/>
      </c>
      <c r="C48" s="253" t="str">
        <f>IF(L48="","",         IF(ISTEXT('Anlage A3'!C48),IF($Y$5=1,'Anlage A3'!C48,LEFT('Anlage A3'!C48,2)&amp;"*****"),IF($Y$5=1,'Anlage A3'!C48,"*****."&amp;YEAR('Anlage A3'!C48))))</f>
        <v/>
      </c>
      <c r="D48" s="253" t="str">
        <f>IF(L48="","",         IF(ISTEXT('Anlage A3'!D48),IF($Y$5=1,'Anlage A3'!D48,LEFT('Anlage A3'!D48,2)&amp;"*****"),IF($Y$5=1,'Anlage A3'!D48,"*****."&amp;YEAR('Anlage A3'!D48))))</f>
        <v/>
      </c>
      <c r="E48" s="254" t="str">
        <f>IF('Anlage A3'!E48=0,"",        'Anlage A3'!E48)</f>
        <v/>
      </c>
      <c r="F48" s="254" t="str">
        <f>IF('Anlage A3'!F48=0,"",        'Anlage A3'!F48)</f>
        <v/>
      </c>
      <c r="G48" s="254" t="str">
        <f>IF('Anlage A3'!G48=0,"",        'Anlage A3'!G48)</f>
        <v/>
      </c>
      <c r="H48" s="254" t="str">
        <f>IF('Anlage A3'!H48=0,"",        'Anlage A3'!H48)</f>
        <v/>
      </c>
      <c r="I48" s="255" t="str">
        <f>IF('Anlage A3'!I48=0,"",        'Anlage A3'!I48)</f>
        <v/>
      </c>
      <c r="J48" s="255" t="str">
        <f>IF('Anlage A3'!J48=0,"",        'Anlage A3'!J48)</f>
        <v/>
      </c>
      <c r="K48" s="255" t="str">
        <f>IF('Anlage A3'!K48=0,"",        'Anlage A3'!K48)</f>
        <v/>
      </c>
      <c r="L48" s="255" t="str">
        <f>IF('Anlage A3'!L48=0,"",        'Anlage A3'!L48)</f>
        <v/>
      </c>
      <c r="M48" s="255" t="str">
        <f>IF('Anlage A3'!M48=0,"",        'Anlage A3'!M48)</f>
        <v/>
      </c>
      <c r="N48" s="255" t="str">
        <f>IF('Anlage A3'!N48=0,"",        'Anlage A3'!N48)</f>
        <v/>
      </c>
      <c r="O48" s="255" t="str">
        <f>IF('Anlage A3'!O48=0,"",        'Anlage A3'!O48)</f>
        <v/>
      </c>
      <c r="P48" s="255" t="str">
        <f>IF('Anlage A3'!P48=0,"",        'Anlage A3'!P48)</f>
        <v/>
      </c>
      <c r="Q48" s="255" t="str">
        <f>IF('Anlage A3'!Q48=0,"",        'Anlage A3'!Q48)</f>
        <v/>
      </c>
      <c r="R48" s="255" t="str">
        <f>IF('Anlage A3'!R48=0,"",        'Anlage A3'!R48)</f>
        <v/>
      </c>
      <c r="S48" s="255" t="str">
        <f>IF('Anlage A3'!S48=0,"",        'Anlage A3'!S48)</f>
        <v/>
      </c>
      <c r="T48" s="255" t="str">
        <f>IF('Anlage A3'!T48=0,"",        'Anlage A3'!T48)</f>
        <v/>
      </c>
      <c r="U48" s="255" t="str">
        <f>IF('Anlage A3'!U48=0,"",        'Anlage A3'!U48)</f>
        <v/>
      </c>
      <c r="V48" s="255" t="str">
        <f>IF('Anlage A3'!V48=0,"",        'Anlage A3'!V48)</f>
        <v/>
      </c>
      <c r="W48" s="255" t="str">
        <f>IF('Anlage A3'!W48=0,"",        'Anlage A3'!W48)</f>
        <v/>
      </c>
      <c r="X48" s="255" t="str">
        <f>IF('Anlage A3'!X48=0,"",        'Anlage A3'!X48)</f>
        <v/>
      </c>
      <c r="Y48" s="255" t="str">
        <f>IF('Anlage A3'!Y48=0,"",        'Anlage A3'!Y48)</f>
        <v/>
      </c>
    </row>
    <row r="49" spans="1:25" x14ac:dyDescent="0.25">
      <c r="A49" s="215">
        <v>39</v>
      </c>
      <c r="B49" s="253" t="str">
        <f>IF(L49="","",         IF(ISTEXT('Anlage A3'!B49),IF($Y$5=1,'Anlage A3'!B49,LEFT('Anlage A3'!B49,2)&amp;"*****"),IF($Y$5=1,'Anlage A3'!B49,"*****."&amp;YEAR('Anlage A3'!B49))))</f>
        <v/>
      </c>
      <c r="C49" s="253" t="str">
        <f>IF(L49="","",         IF(ISTEXT('Anlage A3'!C49),IF($Y$5=1,'Anlage A3'!C49,LEFT('Anlage A3'!C49,2)&amp;"*****"),IF($Y$5=1,'Anlage A3'!C49,"*****."&amp;YEAR('Anlage A3'!C49))))</f>
        <v/>
      </c>
      <c r="D49" s="253" t="str">
        <f>IF(L49="","",         IF(ISTEXT('Anlage A3'!D49),IF($Y$5=1,'Anlage A3'!D49,LEFT('Anlage A3'!D49,2)&amp;"*****"),IF($Y$5=1,'Anlage A3'!D49,"*****."&amp;YEAR('Anlage A3'!D49))))</f>
        <v/>
      </c>
      <c r="E49" s="254" t="str">
        <f>IF('Anlage A3'!E49=0,"",        'Anlage A3'!E49)</f>
        <v/>
      </c>
      <c r="F49" s="254" t="str">
        <f>IF('Anlage A3'!F49=0,"",        'Anlage A3'!F49)</f>
        <v/>
      </c>
      <c r="G49" s="254" t="str">
        <f>IF('Anlage A3'!G49=0,"",        'Anlage A3'!G49)</f>
        <v/>
      </c>
      <c r="H49" s="254" t="str">
        <f>IF('Anlage A3'!H49=0,"",        'Anlage A3'!H49)</f>
        <v/>
      </c>
      <c r="I49" s="255" t="str">
        <f>IF('Anlage A3'!I49=0,"",        'Anlage A3'!I49)</f>
        <v/>
      </c>
      <c r="J49" s="255" t="str">
        <f>IF('Anlage A3'!J49=0,"",        'Anlage A3'!J49)</f>
        <v/>
      </c>
      <c r="K49" s="255" t="str">
        <f>IF('Anlage A3'!K49=0,"",        'Anlage A3'!K49)</f>
        <v/>
      </c>
      <c r="L49" s="255" t="str">
        <f>IF('Anlage A3'!L49=0,"",        'Anlage A3'!L49)</f>
        <v/>
      </c>
      <c r="M49" s="255" t="str">
        <f>IF('Anlage A3'!M49=0,"",        'Anlage A3'!M49)</f>
        <v/>
      </c>
      <c r="N49" s="255" t="str">
        <f>IF('Anlage A3'!N49=0,"",        'Anlage A3'!N49)</f>
        <v/>
      </c>
      <c r="O49" s="255" t="str">
        <f>IF('Anlage A3'!O49=0,"",        'Anlage A3'!O49)</f>
        <v/>
      </c>
      <c r="P49" s="255" t="str">
        <f>IF('Anlage A3'!P49=0,"",        'Anlage A3'!P49)</f>
        <v/>
      </c>
      <c r="Q49" s="255" t="str">
        <f>IF('Anlage A3'!Q49=0,"",        'Anlage A3'!Q49)</f>
        <v/>
      </c>
      <c r="R49" s="255" t="str">
        <f>IF('Anlage A3'!R49=0,"",        'Anlage A3'!R49)</f>
        <v/>
      </c>
      <c r="S49" s="255" t="str">
        <f>IF('Anlage A3'!S49=0,"",        'Anlage A3'!S49)</f>
        <v/>
      </c>
      <c r="T49" s="255" t="str">
        <f>IF('Anlage A3'!T49=0,"",        'Anlage A3'!T49)</f>
        <v/>
      </c>
      <c r="U49" s="255" t="str">
        <f>IF('Anlage A3'!U49=0,"",        'Anlage A3'!U49)</f>
        <v/>
      </c>
      <c r="V49" s="255" t="str">
        <f>IF('Anlage A3'!V49=0,"",        'Anlage A3'!V49)</f>
        <v/>
      </c>
      <c r="W49" s="255" t="str">
        <f>IF('Anlage A3'!W49=0,"",        'Anlage A3'!W49)</f>
        <v/>
      </c>
      <c r="X49" s="255" t="str">
        <f>IF('Anlage A3'!X49=0,"",        'Anlage A3'!X49)</f>
        <v/>
      </c>
      <c r="Y49" s="255" t="str">
        <f>IF('Anlage A3'!Y49=0,"",        'Anlage A3'!Y49)</f>
        <v/>
      </c>
    </row>
    <row r="50" spans="1:25" x14ac:dyDescent="0.25">
      <c r="A50" s="215">
        <v>40</v>
      </c>
      <c r="B50" s="253" t="str">
        <f>IF(L50="","",         IF(ISTEXT('Anlage A3'!B50),IF($Y$5=1,'Anlage A3'!B50,LEFT('Anlage A3'!B50,2)&amp;"*****"),IF($Y$5=1,'Anlage A3'!B50,"*****."&amp;YEAR('Anlage A3'!B50))))</f>
        <v/>
      </c>
      <c r="C50" s="253" t="str">
        <f>IF(L50="","",         IF(ISTEXT('Anlage A3'!C50),IF($Y$5=1,'Anlage A3'!C50,LEFT('Anlage A3'!C50,2)&amp;"*****"),IF($Y$5=1,'Anlage A3'!C50,"*****."&amp;YEAR('Anlage A3'!C50))))</f>
        <v/>
      </c>
      <c r="D50" s="253" t="str">
        <f>IF(L50="","",         IF(ISTEXT('Anlage A3'!D50),IF($Y$5=1,'Anlage A3'!D50,LEFT('Anlage A3'!D50,2)&amp;"*****"),IF($Y$5=1,'Anlage A3'!D50,"*****."&amp;YEAR('Anlage A3'!D50))))</f>
        <v/>
      </c>
      <c r="E50" s="254" t="str">
        <f>IF('Anlage A3'!E50=0,"",        'Anlage A3'!E50)</f>
        <v/>
      </c>
      <c r="F50" s="254" t="str">
        <f>IF('Anlage A3'!F50=0,"",        'Anlage A3'!F50)</f>
        <v/>
      </c>
      <c r="G50" s="254" t="str">
        <f>IF('Anlage A3'!G50=0,"",        'Anlage A3'!G50)</f>
        <v/>
      </c>
      <c r="H50" s="254" t="str">
        <f>IF('Anlage A3'!H50=0,"",        'Anlage A3'!H50)</f>
        <v/>
      </c>
      <c r="I50" s="255" t="str">
        <f>IF('Anlage A3'!I50=0,"",        'Anlage A3'!I50)</f>
        <v/>
      </c>
      <c r="J50" s="255" t="str">
        <f>IF('Anlage A3'!J50=0,"",        'Anlage A3'!J50)</f>
        <v/>
      </c>
      <c r="K50" s="255" t="str">
        <f>IF('Anlage A3'!K50=0,"",        'Anlage A3'!K50)</f>
        <v/>
      </c>
      <c r="L50" s="255" t="str">
        <f>IF('Anlage A3'!L50=0,"",        'Anlage A3'!L50)</f>
        <v/>
      </c>
      <c r="M50" s="255" t="str">
        <f>IF('Anlage A3'!M50=0,"",        'Anlage A3'!M50)</f>
        <v/>
      </c>
      <c r="N50" s="255" t="str">
        <f>IF('Anlage A3'!N50=0,"",        'Anlage A3'!N50)</f>
        <v/>
      </c>
      <c r="O50" s="255" t="str">
        <f>IF('Anlage A3'!O50=0,"",        'Anlage A3'!O50)</f>
        <v/>
      </c>
      <c r="P50" s="255" t="str">
        <f>IF('Anlage A3'!P50=0,"",        'Anlage A3'!P50)</f>
        <v/>
      </c>
      <c r="Q50" s="255" t="str">
        <f>IF('Anlage A3'!Q50=0,"",        'Anlage A3'!Q50)</f>
        <v/>
      </c>
      <c r="R50" s="255" t="str">
        <f>IF('Anlage A3'!R50=0,"",        'Anlage A3'!R50)</f>
        <v/>
      </c>
      <c r="S50" s="255" t="str">
        <f>IF('Anlage A3'!S50=0,"",        'Anlage A3'!S50)</f>
        <v/>
      </c>
      <c r="T50" s="255" t="str">
        <f>IF('Anlage A3'!T50=0,"",        'Anlage A3'!T50)</f>
        <v/>
      </c>
      <c r="U50" s="255" t="str">
        <f>IF('Anlage A3'!U50=0,"",        'Anlage A3'!U50)</f>
        <v/>
      </c>
      <c r="V50" s="255" t="str">
        <f>IF('Anlage A3'!V50=0,"",        'Anlage A3'!V50)</f>
        <v/>
      </c>
      <c r="W50" s="255" t="str">
        <f>IF('Anlage A3'!W50=0,"",        'Anlage A3'!W50)</f>
        <v/>
      </c>
      <c r="X50" s="255" t="str">
        <f>IF('Anlage A3'!X50=0,"",        'Anlage A3'!X50)</f>
        <v/>
      </c>
      <c r="Y50" s="255" t="str">
        <f>IF('Anlage A3'!Y50=0,"",        'Anlage A3'!Y50)</f>
        <v/>
      </c>
    </row>
    <row r="51" spans="1:25" x14ac:dyDescent="0.25">
      <c r="A51" s="215">
        <v>41</v>
      </c>
      <c r="B51" s="253" t="str">
        <f>IF(L51="","",         IF(ISTEXT('Anlage A3'!B51),IF($Y$5=1,'Anlage A3'!B51,LEFT('Anlage A3'!B51,2)&amp;"*****"),IF($Y$5=1,'Anlage A3'!B51,"*****."&amp;YEAR('Anlage A3'!B51))))</f>
        <v/>
      </c>
      <c r="C51" s="253" t="str">
        <f>IF(L51="","",         IF(ISTEXT('Anlage A3'!C51),IF($Y$5=1,'Anlage A3'!C51,LEFT('Anlage A3'!C51,2)&amp;"*****"),IF($Y$5=1,'Anlage A3'!C51,"*****."&amp;YEAR('Anlage A3'!C51))))</f>
        <v/>
      </c>
      <c r="D51" s="253" t="str">
        <f>IF(L51="","",         IF(ISTEXT('Anlage A3'!D51),IF($Y$5=1,'Anlage A3'!D51,LEFT('Anlage A3'!D51,2)&amp;"*****"),IF($Y$5=1,'Anlage A3'!D51,"*****."&amp;YEAR('Anlage A3'!D51))))</f>
        <v/>
      </c>
      <c r="E51" s="254" t="str">
        <f>IF('Anlage A3'!E51=0,"",        'Anlage A3'!E51)</f>
        <v/>
      </c>
      <c r="F51" s="254" t="str">
        <f>IF('Anlage A3'!F51=0,"",        'Anlage A3'!F51)</f>
        <v/>
      </c>
      <c r="G51" s="254" t="str">
        <f>IF('Anlage A3'!G51=0,"",        'Anlage A3'!G51)</f>
        <v/>
      </c>
      <c r="H51" s="254" t="str">
        <f>IF('Anlage A3'!H51=0,"",        'Anlage A3'!H51)</f>
        <v/>
      </c>
      <c r="I51" s="255" t="str">
        <f>IF('Anlage A3'!I51=0,"",        'Anlage A3'!I51)</f>
        <v/>
      </c>
      <c r="J51" s="255" t="str">
        <f>IF('Anlage A3'!J51=0,"",        'Anlage A3'!J51)</f>
        <v/>
      </c>
      <c r="K51" s="255" t="str">
        <f>IF('Anlage A3'!K51=0,"",        'Anlage A3'!K51)</f>
        <v/>
      </c>
      <c r="L51" s="255" t="str">
        <f>IF('Anlage A3'!L51=0,"",        'Anlage A3'!L51)</f>
        <v/>
      </c>
      <c r="M51" s="255" t="str">
        <f>IF('Anlage A3'!M51=0,"",        'Anlage A3'!M51)</f>
        <v/>
      </c>
      <c r="N51" s="255" t="str">
        <f>IF('Anlage A3'!N51=0,"",        'Anlage A3'!N51)</f>
        <v/>
      </c>
      <c r="O51" s="255" t="str">
        <f>IF('Anlage A3'!O51=0,"",        'Anlage A3'!O51)</f>
        <v/>
      </c>
      <c r="P51" s="255" t="str">
        <f>IF('Anlage A3'!P51=0,"",        'Anlage A3'!P51)</f>
        <v/>
      </c>
      <c r="Q51" s="255" t="str">
        <f>IF('Anlage A3'!Q51=0,"",        'Anlage A3'!Q51)</f>
        <v/>
      </c>
      <c r="R51" s="255" t="str">
        <f>IF('Anlage A3'!R51=0,"",        'Anlage A3'!R51)</f>
        <v/>
      </c>
      <c r="S51" s="255" t="str">
        <f>IF('Anlage A3'!S51=0,"",        'Anlage A3'!S51)</f>
        <v/>
      </c>
      <c r="T51" s="255" t="str">
        <f>IF('Anlage A3'!T51=0,"",        'Anlage A3'!T51)</f>
        <v/>
      </c>
      <c r="U51" s="255" t="str">
        <f>IF('Anlage A3'!U51=0,"",        'Anlage A3'!U51)</f>
        <v/>
      </c>
      <c r="V51" s="255" t="str">
        <f>IF('Anlage A3'!V51=0,"",        'Anlage A3'!V51)</f>
        <v/>
      </c>
      <c r="W51" s="255" t="str">
        <f>IF('Anlage A3'!W51=0,"",        'Anlage A3'!W51)</f>
        <v/>
      </c>
      <c r="X51" s="255" t="str">
        <f>IF('Anlage A3'!X51=0,"",        'Anlage A3'!X51)</f>
        <v/>
      </c>
      <c r="Y51" s="255" t="str">
        <f>IF('Anlage A3'!Y51=0,"",        'Anlage A3'!Y51)</f>
        <v/>
      </c>
    </row>
    <row r="52" spans="1:25" x14ac:dyDescent="0.25">
      <c r="A52" s="215">
        <v>42</v>
      </c>
      <c r="B52" s="253" t="str">
        <f>IF(L52="","",         IF(ISTEXT('Anlage A3'!B52),IF($Y$5=1,'Anlage A3'!B52,LEFT('Anlage A3'!B52,2)&amp;"*****"),IF($Y$5=1,'Anlage A3'!B52,"*****."&amp;YEAR('Anlage A3'!B52))))</f>
        <v/>
      </c>
      <c r="C52" s="253" t="str">
        <f>IF(L52="","",         IF(ISTEXT('Anlage A3'!C52),IF($Y$5=1,'Anlage A3'!C52,LEFT('Anlage A3'!C52,2)&amp;"*****"),IF($Y$5=1,'Anlage A3'!C52,"*****."&amp;YEAR('Anlage A3'!C52))))</f>
        <v/>
      </c>
      <c r="D52" s="253" t="str">
        <f>IF(L52="","",         IF(ISTEXT('Anlage A3'!D52),IF($Y$5=1,'Anlage A3'!D52,LEFT('Anlage A3'!D52,2)&amp;"*****"),IF($Y$5=1,'Anlage A3'!D52,"*****."&amp;YEAR('Anlage A3'!D52))))</f>
        <v/>
      </c>
      <c r="E52" s="254" t="str">
        <f>IF('Anlage A3'!E52=0,"",        'Anlage A3'!E52)</f>
        <v/>
      </c>
      <c r="F52" s="254" t="str">
        <f>IF('Anlage A3'!F52=0,"",        'Anlage A3'!F52)</f>
        <v/>
      </c>
      <c r="G52" s="254" t="str">
        <f>IF('Anlage A3'!G52=0,"",        'Anlage A3'!G52)</f>
        <v/>
      </c>
      <c r="H52" s="254" t="str">
        <f>IF('Anlage A3'!H52=0,"",        'Anlage A3'!H52)</f>
        <v/>
      </c>
      <c r="I52" s="255" t="str">
        <f>IF('Anlage A3'!I52=0,"",        'Anlage A3'!I52)</f>
        <v/>
      </c>
      <c r="J52" s="255" t="str">
        <f>IF('Anlage A3'!J52=0,"",        'Anlage A3'!J52)</f>
        <v/>
      </c>
      <c r="K52" s="255" t="str">
        <f>IF('Anlage A3'!K52=0,"",        'Anlage A3'!K52)</f>
        <v/>
      </c>
      <c r="L52" s="255" t="str">
        <f>IF('Anlage A3'!L52=0,"",        'Anlage A3'!L52)</f>
        <v/>
      </c>
      <c r="M52" s="255" t="str">
        <f>IF('Anlage A3'!M52=0,"",        'Anlage A3'!M52)</f>
        <v/>
      </c>
      <c r="N52" s="255" t="str">
        <f>IF('Anlage A3'!N52=0,"",        'Anlage A3'!N52)</f>
        <v/>
      </c>
      <c r="O52" s="255" t="str">
        <f>IF('Anlage A3'!O52=0,"",        'Anlage A3'!O52)</f>
        <v/>
      </c>
      <c r="P52" s="255" t="str">
        <f>IF('Anlage A3'!P52=0,"",        'Anlage A3'!P52)</f>
        <v/>
      </c>
      <c r="Q52" s="255" t="str">
        <f>IF('Anlage A3'!Q52=0,"",        'Anlage A3'!Q52)</f>
        <v/>
      </c>
      <c r="R52" s="255" t="str">
        <f>IF('Anlage A3'!R52=0,"",        'Anlage A3'!R52)</f>
        <v/>
      </c>
      <c r="S52" s="255" t="str">
        <f>IF('Anlage A3'!S52=0,"",        'Anlage A3'!S52)</f>
        <v/>
      </c>
      <c r="T52" s="255" t="str">
        <f>IF('Anlage A3'!T52=0,"",        'Anlage A3'!T52)</f>
        <v/>
      </c>
      <c r="U52" s="255" t="str">
        <f>IF('Anlage A3'!U52=0,"",        'Anlage A3'!U52)</f>
        <v/>
      </c>
      <c r="V52" s="255" t="str">
        <f>IF('Anlage A3'!V52=0,"",        'Anlage A3'!V52)</f>
        <v/>
      </c>
      <c r="W52" s="255" t="str">
        <f>IF('Anlage A3'!W52=0,"",        'Anlage A3'!W52)</f>
        <v/>
      </c>
      <c r="X52" s="255" t="str">
        <f>IF('Anlage A3'!X52=0,"",        'Anlage A3'!X52)</f>
        <v/>
      </c>
      <c r="Y52" s="255" t="str">
        <f>IF('Anlage A3'!Y52=0,"",        'Anlage A3'!Y52)</f>
        <v/>
      </c>
    </row>
    <row r="53" spans="1:25" x14ac:dyDescent="0.25">
      <c r="A53" s="215">
        <v>43</v>
      </c>
      <c r="B53" s="253" t="str">
        <f>IF(L53="","",         IF(ISTEXT('Anlage A3'!B53),IF($Y$5=1,'Anlage A3'!B53,LEFT('Anlage A3'!B53,2)&amp;"*****"),IF($Y$5=1,'Anlage A3'!B53,"*****."&amp;YEAR('Anlage A3'!B53))))</f>
        <v/>
      </c>
      <c r="C53" s="253" t="str">
        <f>IF(L53="","",         IF(ISTEXT('Anlage A3'!C53),IF($Y$5=1,'Anlage A3'!C53,LEFT('Anlage A3'!C53,2)&amp;"*****"),IF($Y$5=1,'Anlage A3'!C53,"*****."&amp;YEAR('Anlage A3'!C53))))</f>
        <v/>
      </c>
      <c r="D53" s="253" t="str">
        <f>IF(L53="","",         IF(ISTEXT('Anlage A3'!D53),IF($Y$5=1,'Anlage A3'!D53,LEFT('Anlage A3'!D53,2)&amp;"*****"),IF($Y$5=1,'Anlage A3'!D53,"*****."&amp;YEAR('Anlage A3'!D53))))</f>
        <v/>
      </c>
      <c r="E53" s="254" t="str">
        <f>IF('Anlage A3'!E53=0,"",        'Anlage A3'!E53)</f>
        <v/>
      </c>
      <c r="F53" s="254" t="str">
        <f>IF('Anlage A3'!F53=0,"",        'Anlage A3'!F53)</f>
        <v/>
      </c>
      <c r="G53" s="254" t="str">
        <f>IF('Anlage A3'!G53=0,"",        'Anlage A3'!G53)</f>
        <v/>
      </c>
      <c r="H53" s="254" t="str">
        <f>IF('Anlage A3'!H53=0,"",        'Anlage A3'!H53)</f>
        <v/>
      </c>
      <c r="I53" s="255" t="str">
        <f>IF('Anlage A3'!I53=0,"",        'Anlage A3'!I53)</f>
        <v/>
      </c>
      <c r="J53" s="255" t="str">
        <f>IF('Anlage A3'!J53=0,"",        'Anlage A3'!J53)</f>
        <v/>
      </c>
      <c r="K53" s="255" t="str">
        <f>IF('Anlage A3'!K53=0,"",        'Anlage A3'!K53)</f>
        <v/>
      </c>
      <c r="L53" s="255" t="str">
        <f>IF('Anlage A3'!L53=0,"",        'Anlage A3'!L53)</f>
        <v/>
      </c>
      <c r="M53" s="255" t="str">
        <f>IF('Anlage A3'!M53=0,"",        'Anlage A3'!M53)</f>
        <v/>
      </c>
      <c r="N53" s="255" t="str">
        <f>IF('Anlage A3'!N53=0,"",        'Anlage A3'!N53)</f>
        <v/>
      </c>
      <c r="O53" s="255" t="str">
        <f>IF('Anlage A3'!O53=0,"",        'Anlage A3'!O53)</f>
        <v/>
      </c>
      <c r="P53" s="255" t="str">
        <f>IF('Anlage A3'!P53=0,"",        'Anlage A3'!P53)</f>
        <v/>
      </c>
      <c r="Q53" s="255" t="str">
        <f>IF('Anlage A3'!Q53=0,"",        'Anlage A3'!Q53)</f>
        <v/>
      </c>
      <c r="R53" s="255" t="str">
        <f>IF('Anlage A3'!R53=0,"",        'Anlage A3'!R53)</f>
        <v/>
      </c>
      <c r="S53" s="255" t="str">
        <f>IF('Anlage A3'!S53=0,"",        'Anlage A3'!S53)</f>
        <v/>
      </c>
      <c r="T53" s="255" t="str">
        <f>IF('Anlage A3'!T53=0,"",        'Anlage A3'!T53)</f>
        <v/>
      </c>
      <c r="U53" s="255" t="str">
        <f>IF('Anlage A3'!U53=0,"",        'Anlage A3'!U53)</f>
        <v/>
      </c>
      <c r="V53" s="255" t="str">
        <f>IF('Anlage A3'!V53=0,"",        'Anlage A3'!V53)</f>
        <v/>
      </c>
      <c r="W53" s="255" t="str">
        <f>IF('Anlage A3'!W53=0,"",        'Anlage A3'!W53)</f>
        <v/>
      </c>
      <c r="X53" s="255" t="str">
        <f>IF('Anlage A3'!X53=0,"",        'Anlage A3'!X53)</f>
        <v/>
      </c>
      <c r="Y53" s="255" t="str">
        <f>IF('Anlage A3'!Y53=0,"",        'Anlage A3'!Y53)</f>
        <v/>
      </c>
    </row>
    <row r="54" spans="1:25" x14ac:dyDescent="0.25">
      <c r="A54" s="215">
        <v>44</v>
      </c>
      <c r="B54" s="253" t="str">
        <f>IF(L54="","",         IF(ISTEXT('Anlage A3'!B54),IF($Y$5=1,'Anlage A3'!B54,LEFT('Anlage A3'!B54,2)&amp;"*****"),IF($Y$5=1,'Anlage A3'!B54,"*****."&amp;YEAR('Anlage A3'!B54))))</f>
        <v/>
      </c>
      <c r="C54" s="253" t="str">
        <f>IF(L54="","",         IF(ISTEXT('Anlage A3'!C54),IF($Y$5=1,'Anlage A3'!C54,LEFT('Anlage A3'!C54,2)&amp;"*****"),IF($Y$5=1,'Anlage A3'!C54,"*****."&amp;YEAR('Anlage A3'!C54))))</f>
        <v/>
      </c>
      <c r="D54" s="253" t="str">
        <f>IF(L54="","",         IF(ISTEXT('Anlage A3'!D54),IF($Y$5=1,'Anlage A3'!D54,LEFT('Anlage A3'!D54,2)&amp;"*****"),IF($Y$5=1,'Anlage A3'!D54,"*****."&amp;YEAR('Anlage A3'!D54))))</f>
        <v/>
      </c>
      <c r="E54" s="254" t="str">
        <f>IF('Anlage A3'!E54=0,"",        'Anlage A3'!E54)</f>
        <v/>
      </c>
      <c r="F54" s="254" t="str">
        <f>IF('Anlage A3'!F54=0,"",        'Anlage A3'!F54)</f>
        <v/>
      </c>
      <c r="G54" s="254" t="str">
        <f>IF('Anlage A3'!G54=0,"",        'Anlage A3'!G54)</f>
        <v/>
      </c>
      <c r="H54" s="254" t="str">
        <f>IF('Anlage A3'!H54=0,"",        'Anlage A3'!H54)</f>
        <v/>
      </c>
      <c r="I54" s="255" t="str">
        <f>IF('Anlage A3'!I54=0,"",        'Anlage A3'!I54)</f>
        <v/>
      </c>
      <c r="J54" s="255" t="str">
        <f>IF('Anlage A3'!J54=0,"",        'Anlage A3'!J54)</f>
        <v/>
      </c>
      <c r="K54" s="255" t="str">
        <f>IF('Anlage A3'!K54=0,"",        'Anlage A3'!K54)</f>
        <v/>
      </c>
      <c r="L54" s="255" t="str">
        <f>IF('Anlage A3'!L54=0,"",        'Anlage A3'!L54)</f>
        <v/>
      </c>
      <c r="M54" s="255" t="str">
        <f>IF('Anlage A3'!M54=0,"",        'Anlage A3'!M54)</f>
        <v/>
      </c>
      <c r="N54" s="255" t="str">
        <f>IF('Anlage A3'!N54=0,"",        'Anlage A3'!N54)</f>
        <v/>
      </c>
      <c r="O54" s="255" t="str">
        <f>IF('Anlage A3'!O54=0,"",        'Anlage A3'!O54)</f>
        <v/>
      </c>
      <c r="P54" s="255" t="str">
        <f>IF('Anlage A3'!P54=0,"",        'Anlage A3'!P54)</f>
        <v/>
      </c>
      <c r="Q54" s="255" t="str">
        <f>IF('Anlage A3'!Q54=0,"",        'Anlage A3'!Q54)</f>
        <v/>
      </c>
      <c r="R54" s="255" t="str">
        <f>IF('Anlage A3'!R54=0,"",        'Anlage A3'!R54)</f>
        <v/>
      </c>
      <c r="S54" s="255" t="str">
        <f>IF('Anlage A3'!S54=0,"",        'Anlage A3'!S54)</f>
        <v/>
      </c>
      <c r="T54" s="255" t="str">
        <f>IF('Anlage A3'!T54=0,"",        'Anlage A3'!T54)</f>
        <v/>
      </c>
      <c r="U54" s="255" t="str">
        <f>IF('Anlage A3'!U54=0,"",        'Anlage A3'!U54)</f>
        <v/>
      </c>
      <c r="V54" s="255" t="str">
        <f>IF('Anlage A3'!V54=0,"",        'Anlage A3'!V54)</f>
        <v/>
      </c>
      <c r="W54" s="255" t="str">
        <f>IF('Anlage A3'!W54=0,"",        'Anlage A3'!W54)</f>
        <v/>
      </c>
      <c r="X54" s="255" t="str">
        <f>IF('Anlage A3'!X54=0,"",        'Anlage A3'!X54)</f>
        <v/>
      </c>
      <c r="Y54" s="255" t="str">
        <f>IF('Anlage A3'!Y54=0,"",        'Anlage A3'!Y54)</f>
        <v/>
      </c>
    </row>
    <row r="55" spans="1:25" x14ac:dyDescent="0.25">
      <c r="A55" s="215">
        <v>45</v>
      </c>
      <c r="B55" s="253" t="str">
        <f>IF(L55="","",         IF(ISTEXT('Anlage A3'!B55),IF($Y$5=1,'Anlage A3'!B55,LEFT('Anlage A3'!B55,2)&amp;"*****"),IF($Y$5=1,'Anlage A3'!B55,"*****."&amp;YEAR('Anlage A3'!B55))))</f>
        <v/>
      </c>
      <c r="C55" s="253" t="str">
        <f>IF(L55="","",         IF(ISTEXT('Anlage A3'!C55),IF($Y$5=1,'Anlage A3'!C55,LEFT('Anlage A3'!C55,2)&amp;"*****"),IF($Y$5=1,'Anlage A3'!C55,"*****."&amp;YEAR('Anlage A3'!C55))))</f>
        <v/>
      </c>
      <c r="D55" s="253" t="str">
        <f>IF(L55="","",         IF(ISTEXT('Anlage A3'!D55),IF($Y$5=1,'Anlage A3'!D55,LEFT('Anlage A3'!D55,2)&amp;"*****"),IF($Y$5=1,'Anlage A3'!D55,"*****."&amp;YEAR('Anlage A3'!D55))))</f>
        <v/>
      </c>
      <c r="E55" s="254" t="str">
        <f>IF('Anlage A3'!E55=0,"",        'Anlage A3'!E55)</f>
        <v/>
      </c>
      <c r="F55" s="254" t="str">
        <f>IF('Anlage A3'!F55=0,"",        'Anlage A3'!F55)</f>
        <v/>
      </c>
      <c r="G55" s="254" t="str">
        <f>IF('Anlage A3'!G55=0,"",        'Anlage A3'!G55)</f>
        <v/>
      </c>
      <c r="H55" s="254" t="str">
        <f>IF('Anlage A3'!H55=0,"",        'Anlage A3'!H55)</f>
        <v/>
      </c>
      <c r="I55" s="255" t="str">
        <f>IF('Anlage A3'!I55=0,"",        'Anlage A3'!I55)</f>
        <v/>
      </c>
      <c r="J55" s="255" t="str">
        <f>IF('Anlage A3'!J55=0,"",        'Anlage A3'!J55)</f>
        <v/>
      </c>
      <c r="K55" s="255" t="str">
        <f>IF('Anlage A3'!K55=0,"",        'Anlage A3'!K55)</f>
        <v/>
      </c>
      <c r="L55" s="255" t="str">
        <f>IF('Anlage A3'!L55=0,"",        'Anlage A3'!L55)</f>
        <v/>
      </c>
      <c r="M55" s="255" t="str">
        <f>IF('Anlage A3'!M55=0,"",        'Anlage A3'!M55)</f>
        <v/>
      </c>
      <c r="N55" s="255" t="str">
        <f>IF('Anlage A3'!N55=0,"",        'Anlage A3'!N55)</f>
        <v/>
      </c>
      <c r="O55" s="255" t="str">
        <f>IF('Anlage A3'!O55=0,"",        'Anlage A3'!O55)</f>
        <v/>
      </c>
      <c r="P55" s="255" t="str">
        <f>IF('Anlage A3'!P55=0,"",        'Anlage A3'!P55)</f>
        <v/>
      </c>
      <c r="Q55" s="255" t="str">
        <f>IF('Anlage A3'!Q55=0,"",        'Anlage A3'!Q55)</f>
        <v/>
      </c>
      <c r="R55" s="255" t="str">
        <f>IF('Anlage A3'!R55=0,"",        'Anlage A3'!R55)</f>
        <v/>
      </c>
      <c r="S55" s="255" t="str">
        <f>IF('Anlage A3'!S55=0,"",        'Anlage A3'!S55)</f>
        <v/>
      </c>
      <c r="T55" s="255" t="str">
        <f>IF('Anlage A3'!T55=0,"",        'Anlage A3'!T55)</f>
        <v/>
      </c>
      <c r="U55" s="255" t="str">
        <f>IF('Anlage A3'!U55=0,"",        'Anlage A3'!U55)</f>
        <v/>
      </c>
      <c r="V55" s="255" t="str">
        <f>IF('Anlage A3'!V55=0,"",        'Anlage A3'!V55)</f>
        <v/>
      </c>
      <c r="W55" s="255" t="str">
        <f>IF('Anlage A3'!W55=0,"",        'Anlage A3'!W55)</f>
        <v/>
      </c>
      <c r="X55" s="255" t="str">
        <f>IF('Anlage A3'!X55=0,"",        'Anlage A3'!X55)</f>
        <v/>
      </c>
      <c r="Y55" s="255" t="str">
        <f>IF('Anlage A3'!Y55=0,"",        'Anlage A3'!Y55)</f>
        <v/>
      </c>
    </row>
    <row r="56" spans="1:25" x14ac:dyDescent="0.25">
      <c r="A56" s="256"/>
      <c r="B56" s="207"/>
      <c r="C56" s="207"/>
      <c r="D56" s="207"/>
      <c r="E56" s="207"/>
      <c r="F56" s="207"/>
      <c r="G56" s="207"/>
      <c r="H56" s="207"/>
      <c r="I56" s="207"/>
      <c r="J56" s="207"/>
      <c r="K56" s="207"/>
      <c r="L56" s="221">
        <f>'Anlage A3'!L56</f>
        <v>24</v>
      </c>
      <c r="M56" s="222">
        <f>'Anlage A3'!M56</f>
        <v>2405.5</v>
      </c>
      <c r="N56" s="222">
        <f>'Anlage A3'!N56</f>
        <v>2405.5</v>
      </c>
      <c r="O56" s="222">
        <f>'Anlage A3'!O56</f>
        <v>2405.5</v>
      </c>
      <c r="P56" s="222">
        <f>'Anlage A3'!P56</f>
        <v>2405.5</v>
      </c>
      <c r="Q56" s="222">
        <f>'Anlage A3'!Q56</f>
        <v>2405.5</v>
      </c>
      <c r="R56" s="222">
        <f>'Anlage A3'!R56</f>
        <v>2405.5</v>
      </c>
      <c r="S56" s="222">
        <f>'Anlage A3'!S56</f>
        <v>2405.5</v>
      </c>
      <c r="T56" s="222">
        <f>'Anlage A3'!T56</f>
        <v>2344.1000000000004</v>
      </c>
      <c r="U56" s="222">
        <f>'Anlage A3'!U56</f>
        <v>2344.1000000000004</v>
      </c>
      <c r="V56" s="222">
        <f>'Anlage A3'!V56</f>
        <v>2344.1000000000004</v>
      </c>
      <c r="W56" s="222">
        <f>'Anlage A3'!W56</f>
        <v>2344.1000000000004</v>
      </c>
      <c r="X56" s="222">
        <f>'Anlage A3'!X56</f>
        <v>2344.1000000000004</v>
      </c>
      <c r="Y56" s="222">
        <f>'Anlage A3'!Y56</f>
        <v>0</v>
      </c>
    </row>
    <row r="57" spans="1:25" x14ac:dyDescent="0.25">
      <c r="A57" s="22"/>
      <c r="B57" s="207"/>
      <c r="C57" s="207"/>
      <c r="D57" s="207"/>
      <c r="E57" s="223"/>
      <c r="F57" s="224"/>
      <c r="G57" s="225"/>
      <c r="H57" s="207"/>
      <c r="I57" s="207"/>
      <c r="J57" s="207"/>
      <c r="K57" s="207"/>
      <c r="L57" s="207"/>
      <c r="M57" s="207"/>
      <c r="N57" s="207"/>
      <c r="O57" s="207"/>
      <c r="P57" s="207"/>
      <c r="Q57" s="207"/>
      <c r="R57" s="226"/>
      <c r="S57" s="226"/>
      <c r="T57" s="207"/>
      <c r="U57" s="207"/>
      <c r="V57" s="207"/>
      <c r="W57" s="207"/>
      <c r="X57" s="392">
        <f>'Anlage A3'!X57</f>
        <v>28559.009999999991</v>
      </c>
      <c r="Y57" s="392"/>
    </row>
    <row r="58" spans="1:25" x14ac:dyDescent="0.25">
      <c r="A58" s="22"/>
      <c r="B58" s="207"/>
      <c r="C58" s="22"/>
      <c r="D58" s="22"/>
      <c r="E58" s="227"/>
      <c r="F58" s="207"/>
      <c r="G58" s="207"/>
      <c r="H58" s="228"/>
      <c r="I58" s="228"/>
      <c r="J58" s="228"/>
      <c r="K58" s="210"/>
      <c r="L58" s="210"/>
      <c r="M58" s="210"/>
      <c r="N58" s="210"/>
      <c r="O58" s="210"/>
      <c r="P58" s="210"/>
      <c r="Q58" s="209"/>
      <c r="R58" s="209"/>
      <c r="S58" s="210"/>
      <c r="T58" s="20"/>
      <c r="U58" s="20"/>
      <c r="V58" s="228" t="s">
        <v>267</v>
      </c>
      <c r="W58" s="257">
        <f>'Anlage A3'!W58</f>
        <v>1.25</v>
      </c>
      <c r="X58" s="392">
        <f>'Anlage A3'!X58</f>
        <v>35698.76249999999</v>
      </c>
      <c r="Y58" s="392"/>
    </row>
    <row r="59" spans="1:25" x14ac:dyDescent="0.25">
      <c r="A59" s="229"/>
      <c r="B59" s="399"/>
      <c r="C59" s="399"/>
      <c r="D59" s="230"/>
      <c r="E59" s="227"/>
      <c r="F59" s="207"/>
      <c r="G59" s="207"/>
      <c r="H59" s="207"/>
      <c r="I59" s="207"/>
      <c r="J59" s="207"/>
      <c r="K59" s="223"/>
      <c r="L59" s="397" t="s">
        <v>268</v>
      </c>
      <c r="M59" s="397"/>
      <c r="N59" s="397"/>
      <c r="O59" s="397" t="s">
        <v>162</v>
      </c>
      <c r="P59" s="209"/>
      <c r="Q59" s="223"/>
      <c r="R59" s="223"/>
      <c r="S59" s="226"/>
      <c r="T59" s="223"/>
      <c r="U59" s="223"/>
      <c r="V59" s="228" t="s">
        <v>269</v>
      </c>
      <c r="W59" s="257">
        <f>'Anlage A3'!W59</f>
        <v>24</v>
      </c>
      <c r="X59" s="400">
        <f>'Anlage A3'!X59</f>
        <v>1487.4484374999995</v>
      </c>
      <c r="Y59" s="400"/>
    </row>
    <row r="60" spans="1:25" x14ac:dyDescent="0.25">
      <c r="A60" s="22"/>
      <c r="B60" s="22"/>
      <c r="C60" s="207"/>
      <c r="D60" s="207"/>
      <c r="E60" s="207"/>
      <c r="F60" s="207"/>
      <c r="G60" s="207"/>
      <c r="H60" s="22"/>
      <c r="I60" s="22"/>
      <c r="J60" s="22"/>
      <c r="K60" s="207"/>
      <c r="L60" s="231" t="s">
        <v>270</v>
      </c>
      <c r="M60" s="232">
        <f>'Anlage A3'!M60</f>
        <v>42000</v>
      </c>
      <c r="N60" s="233" t="s">
        <v>271</v>
      </c>
      <c r="O60" s="233"/>
      <c r="P60" s="207"/>
      <c r="Q60" s="207"/>
      <c r="R60" s="207"/>
      <c r="S60" s="207"/>
      <c r="T60" s="207"/>
      <c r="U60" s="207"/>
      <c r="V60" s="234" t="s">
        <v>272</v>
      </c>
      <c r="W60" s="257">
        <f>'Anlage A3'!W60</f>
        <v>12</v>
      </c>
      <c r="X60" s="400">
        <f>'Anlage A3'!X60</f>
        <v>17849.381249999995</v>
      </c>
      <c r="Y60" s="400"/>
    </row>
    <row r="61" spans="1:25" x14ac:dyDescent="0.25">
      <c r="A61" s="207"/>
      <c r="B61" s="207"/>
      <c r="C61" s="207"/>
      <c r="D61" s="235"/>
      <c r="E61" s="207"/>
      <c r="F61" s="207"/>
      <c r="G61" s="207"/>
      <c r="H61" s="22"/>
      <c r="I61" s="22"/>
      <c r="J61" s="22"/>
      <c r="K61" s="207"/>
      <c r="L61" s="258"/>
      <c r="M61" s="232">
        <f>'Anlage A3'!M61</f>
        <v>32600</v>
      </c>
      <c r="N61" s="233" t="s">
        <v>273</v>
      </c>
      <c r="O61" s="233"/>
      <c r="P61" s="207"/>
      <c r="Q61" s="207"/>
      <c r="R61" s="207"/>
      <c r="S61" s="207"/>
      <c r="T61" s="209"/>
      <c r="U61" s="207" t="s">
        <v>274</v>
      </c>
      <c r="V61" s="207"/>
      <c r="W61" s="209"/>
      <c r="X61" s="400">
        <f>'Anlage A3'!X61</f>
        <v>6520</v>
      </c>
      <c r="Y61" s="400"/>
    </row>
    <row r="62" spans="1:25" x14ac:dyDescent="0.25">
      <c r="A62" s="207"/>
      <c r="B62" s="207"/>
      <c r="C62" s="207"/>
      <c r="D62" s="235"/>
      <c r="E62" s="207"/>
      <c r="F62" s="207"/>
      <c r="G62" s="207"/>
      <c r="H62" s="207"/>
      <c r="I62" s="207"/>
      <c r="J62" s="207"/>
      <c r="K62" s="22"/>
      <c r="L62" s="258">
        <f>'Anlage A3'!L62</f>
        <v>0.2</v>
      </c>
      <c r="M62" s="239">
        <f>'Anlage A3'!M62</f>
        <v>6520</v>
      </c>
      <c r="N62" s="19" t="s">
        <v>275</v>
      </c>
      <c r="O62" s="19"/>
      <c r="P62" s="22"/>
      <c r="Q62" s="22"/>
      <c r="R62" s="22"/>
      <c r="S62" s="22"/>
      <c r="T62" s="22"/>
      <c r="U62" s="22"/>
      <c r="V62" s="209"/>
      <c r="W62" s="209"/>
      <c r="X62" s="400">
        <f>'Anlage A3'!X62</f>
        <v>11329.381249999995</v>
      </c>
      <c r="Y62" s="400"/>
    </row>
    <row r="63" spans="1:25" x14ac:dyDescent="0.25">
      <c r="A63" s="207"/>
      <c r="B63" s="207"/>
      <c r="C63" s="207"/>
      <c r="D63" s="207"/>
      <c r="E63" s="207"/>
      <c r="F63" s="238"/>
      <c r="G63" s="238"/>
      <c r="H63" s="238"/>
      <c r="I63" s="238"/>
      <c r="J63" s="238"/>
      <c r="K63" s="22"/>
      <c r="L63" s="19" t="s">
        <v>162</v>
      </c>
      <c r="M63" s="239"/>
      <c r="N63" s="19" t="s">
        <v>162</v>
      </c>
      <c r="O63" s="19"/>
      <c r="P63" s="22"/>
      <c r="Q63" s="22"/>
      <c r="R63" s="22"/>
      <c r="S63" s="22"/>
      <c r="T63" s="22"/>
      <c r="U63" s="22"/>
      <c r="V63" s="207"/>
      <c r="W63" s="228" t="s">
        <v>276</v>
      </c>
      <c r="X63" s="392">
        <f>'Anlage A3'!X63</f>
        <v>11329.381249999995</v>
      </c>
      <c r="Y63" s="392"/>
    </row>
    <row r="64" spans="1:25" x14ac:dyDescent="0.25">
      <c r="A64" s="22"/>
      <c r="B64" s="207"/>
      <c r="C64" s="207"/>
      <c r="D64" s="207"/>
      <c r="E64" s="207"/>
      <c r="F64" s="207"/>
      <c r="G64" s="207"/>
      <c r="H64" s="22"/>
      <c r="I64" s="22"/>
      <c r="J64" s="22"/>
      <c r="K64" s="207"/>
      <c r="L64" s="233" t="s">
        <v>277</v>
      </c>
      <c r="M64" s="239">
        <f>'Anlage A3'!M64</f>
        <v>543.33333333333337</v>
      </c>
      <c r="N64" s="233" t="s">
        <v>275</v>
      </c>
      <c r="O64" s="233"/>
      <c r="P64" s="207"/>
      <c r="Q64" s="207"/>
      <c r="R64" s="207"/>
      <c r="S64" s="207"/>
      <c r="T64" s="207"/>
      <c r="U64" s="207"/>
      <c r="V64" s="210"/>
      <c r="W64" s="240" t="s">
        <v>278</v>
      </c>
      <c r="X64" s="259">
        <f>'Anlage A3'!X64</f>
        <v>2</v>
      </c>
      <c r="Y64" s="241"/>
    </row>
    <row r="65" spans="1:25" x14ac:dyDescent="0.25">
      <c r="A65" s="22"/>
      <c r="B65" s="207"/>
      <c r="C65" s="207"/>
      <c r="D65" s="207"/>
      <c r="E65" s="207"/>
      <c r="F65" s="207"/>
      <c r="G65" s="207"/>
      <c r="H65" s="207"/>
      <c r="I65" s="207"/>
      <c r="J65" s="207"/>
      <c r="K65" s="242"/>
      <c r="L65" s="242"/>
      <c r="M65" s="242"/>
      <c r="N65" s="242"/>
      <c r="O65" s="242"/>
      <c r="P65" s="242"/>
      <c r="Q65" s="242"/>
      <c r="R65" s="242"/>
      <c r="S65" s="242"/>
      <c r="T65" s="242"/>
      <c r="U65" s="242"/>
      <c r="V65" s="209"/>
      <c r="W65" s="228" t="s">
        <v>279</v>
      </c>
      <c r="X65" s="400">
        <f>'Anlage A3'!X65</f>
        <v>11329.381249999995</v>
      </c>
      <c r="Y65" s="400"/>
    </row>
    <row r="66" spans="1:25" ht="17.100000000000001" customHeight="1" x14ac:dyDescent="0.25">
      <c r="A66" s="22"/>
      <c r="B66" s="207"/>
      <c r="C66" s="207"/>
      <c r="D66" s="207"/>
      <c r="E66" s="207"/>
      <c r="F66" s="207"/>
      <c r="G66" s="207"/>
      <c r="H66" s="207"/>
      <c r="I66" s="207"/>
      <c r="J66" s="207"/>
      <c r="K66" s="243"/>
      <c r="L66" s="243"/>
      <c r="M66" s="243"/>
      <c r="N66" s="243"/>
      <c r="O66" s="243"/>
      <c r="P66" s="243"/>
      <c r="Q66" s="243"/>
      <c r="R66" s="243"/>
      <c r="S66" s="243"/>
      <c r="T66" s="243"/>
      <c r="U66" s="243"/>
      <c r="V66" s="209"/>
      <c r="W66" s="228" t="s">
        <v>280</v>
      </c>
      <c r="X66" s="401">
        <f>'Anlage A3'!X66</f>
        <v>22658.76249999999</v>
      </c>
      <c r="Y66" s="401"/>
    </row>
    <row r="67" spans="1:25" ht="13.95" customHeight="1" x14ac:dyDescent="0.25">
      <c r="A67" s="22"/>
      <c r="B67" s="207"/>
      <c r="C67" s="207"/>
      <c r="D67" s="207"/>
      <c r="E67" s="235"/>
      <c r="F67" s="207"/>
      <c r="G67" s="207"/>
      <c r="H67" s="207"/>
      <c r="I67" s="207"/>
      <c r="J67" s="207"/>
      <c r="K67" s="210"/>
      <c r="L67" s="210"/>
      <c r="M67" s="210"/>
      <c r="N67" s="210"/>
      <c r="O67" s="210"/>
      <c r="P67" s="210"/>
      <c r="Q67" s="210"/>
      <c r="R67" s="210"/>
      <c r="S67" s="210"/>
      <c r="T67" s="210"/>
      <c r="U67" s="210"/>
      <c r="V67" s="209"/>
      <c r="W67" s="228" t="s">
        <v>281</v>
      </c>
      <c r="X67" s="393">
        <f>'Anlage A3'!X67</f>
        <v>0</v>
      </c>
      <c r="Y67" s="393"/>
    </row>
    <row r="68" spans="1:25" ht="17.100000000000001" customHeight="1" x14ac:dyDescent="0.25">
      <c r="A68" s="207"/>
      <c r="B68" s="207"/>
      <c r="C68" s="22"/>
      <c r="D68" s="244"/>
      <c r="E68" s="235"/>
      <c r="F68" s="207"/>
      <c r="G68" s="207"/>
      <c r="H68" s="207"/>
      <c r="I68" s="207"/>
      <c r="J68" s="207"/>
      <c r="K68" s="210"/>
      <c r="L68" s="210"/>
      <c r="M68" s="210"/>
      <c r="N68" s="210"/>
      <c r="O68" s="210"/>
      <c r="P68" s="210"/>
      <c r="Q68" s="210"/>
      <c r="R68" s="210"/>
      <c r="S68" s="210"/>
      <c r="T68" s="210"/>
      <c r="U68" s="245"/>
      <c r="V68" s="246"/>
      <c r="W68" s="247" t="s">
        <v>285</v>
      </c>
      <c r="X68" s="401">
        <f>'Anlage A3'!X68</f>
        <v>22658.76249999999</v>
      </c>
      <c r="Y68" s="401"/>
    </row>
    <row r="69" spans="1:25" x14ac:dyDescent="0.25">
      <c r="A69" s="13"/>
      <c r="B69" s="13"/>
      <c r="C69" s="13"/>
      <c r="D69" s="13"/>
      <c r="E69" s="13"/>
      <c r="F69" s="13"/>
      <c r="G69" s="13"/>
      <c r="H69" s="13"/>
      <c r="I69" s="13"/>
      <c r="J69" s="13"/>
      <c r="K69" s="11"/>
      <c r="L69" s="11"/>
      <c r="M69" s="11"/>
      <c r="N69" s="11"/>
      <c r="O69" s="11"/>
      <c r="P69" s="11"/>
      <c r="Q69" s="11"/>
      <c r="R69" s="11"/>
      <c r="S69" s="11"/>
      <c r="T69" s="11"/>
      <c r="U69" s="11"/>
    </row>
    <row r="70" spans="1:25" x14ac:dyDescent="0.25">
      <c r="A70" s="14"/>
      <c r="B70" s="14"/>
      <c r="C70" s="14"/>
      <c r="D70" s="193"/>
      <c r="E70" s="14"/>
      <c r="F70" s="14"/>
      <c r="G70" s="14"/>
      <c r="H70" s="14"/>
      <c r="I70" s="14"/>
      <c r="J70" s="14"/>
      <c r="K70" s="11"/>
      <c r="L70" s="11"/>
      <c r="M70" s="11"/>
      <c r="N70" s="11"/>
      <c r="O70" s="11"/>
      <c r="P70" s="11"/>
      <c r="Q70" s="11"/>
      <c r="R70" s="11"/>
      <c r="S70" s="11"/>
      <c r="T70" s="11"/>
      <c r="U70" s="11"/>
      <c r="V70" s="11"/>
      <c r="W70" s="11"/>
      <c r="X70" s="11"/>
    </row>
    <row r="71" spans="1:25" x14ac:dyDescent="0.25">
      <c r="A71" s="14"/>
      <c r="B71" s="14"/>
      <c r="C71" s="13"/>
      <c r="D71" s="13"/>
      <c r="E71" s="13"/>
      <c r="F71" s="13"/>
      <c r="G71" s="13"/>
      <c r="H71" s="13"/>
      <c r="I71" s="13"/>
      <c r="J71" s="13"/>
      <c r="K71" s="11"/>
      <c r="L71" s="11"/>
      <c r="M71" s="11"/>
      <c r="N71" s="11"/>
      <c r="O71" s="11"/>
      <c r="P71" s="11"/>
      <c r="Q71" s="11"/>
      <c r="R71" s="11"/>
      <c r="S71" s="11"/>
      <c r="T71" s="11"/>
      <c r="U71" s="11"/>
      <c r="V71" s="11"/>
      <c r="W71" s="11"/>
      <c r="X71" s="11"/>
    </row>
    <row r="72" spans="1:25" x14ac:dyDescent="0.25">
      <c r="A72" s="13"/>
      <c r="B72" s="13"/>
      <c r="C72" s="13"/>
      <c r="D72" s="13"/>
      <c r="E72" s="13"/>
      <c r="F72" s="13"/>
      <c r="G72" s="13"/>
      <c r="H72" s="13"/>
      <c r="I72" s="13"/>
      <c r="J72" s="13"/>
      <c r="K72" s="195"/>
      <c r="L72" s="198"/>
      <c r="M72" s="199"/>
      <c r="N72" s="200"/>
      <c r="O72" s="200"/>
      <c r="P72" s="200"/>
      <c r="Q72" s="200"/>
      <c r="R72" s="200"/>
      <c r="S72" s="200"/>
      <c r="T72" s="200"/>
      <c r="U72" s="200"/>
      <c r="V72" s="200"/>
      <c r="W72" s="200"/>
      <c r="X72" s="200"/>
    </row>
    <row r="73" spans="1:25" x14ac:dyDescent="0.25">
      <c r="A73" s="13"/>
      <c r="B73" s="13"/>
      <c r="C73" s="13"/>
      <c r="D73" s="13"/>
      <c r="E73" s="13"/>
      <c r="F73" s="13"/>
      <c r="G73" s="13"/>
      <c r="H73" s="13"/>
      <c r="I73" s="13"/>
      <c r="J73" s="13"/>
      <c r="K73" s="195"/>
      <c r="L73" s="198"/>
      <c r="M73" s="199"/>
      <c r="N73" s="200"/>
      <c r="O73" s="200"/>
      <c r="P73" s="200"/>
      <c r="Q73" s="200"/>
      <c r="R73" s="200"/>
      <c r="S73" s="200"/>
      <c r="T73" s="200"/>
      <c r="U73" s="200"/>
      <c r="V73" s="200"/>
      <c r="W73" s="200"/>
      <c r="X73" s="200"/>
    </row>
    <row r="74" spans="1:25" x14ac:dyDescent="0.25">
      <c r="A74" s="13"/>
      <c r="B74" s="13"/>
      <c r="C74" s="13"/>
      <c r="D74" s="13"/>
      <c r="E74" s="13"/>
      <c r="F74" s="13"/>
      <c r="G74" s="13"/>
      <c r="H74" s="13"/>
      <c r="I74" s="13"/>
      <c r="J74" s="13"/>
      <c r="K74" s="195"/>
      <c r="L74" s="198"/>
      <c r="M74" s="199"/>
      <c r="N74" s="201"/>
      <c r="O74" s="201"/>
      <c r="P74" s="201"/>
      <c r="Q74" s="201"/>
      <c r="R74" s="201"/>
      <c r="S74" s="201"/>
      <c r="T74" s="201"/>
      <c r="U74" s="201"/>
      <c r="V74" s="201"/>
      <c r="W74" s="201"/>
      <c r="X74" s="201"/>
    </row>
  </sheetData>
  <sheetProtection password="CEB0" sheet="1" objects="1" scenarios="1"/>
  <mergeCells count="30">
    <mergeCell ref="X67:Y67"/>
    <mergeCell ref="X68:Y68"/>
    <mergeCell ref="X61:Y61"/>
    <mergeCell ref="X62:Y62"/>
    <mergeCell ref="X63:Y63"/>
    <mergeCell ref="X65:Y65"/>
    <mergeCell ref="X66:Y66"/>
    <mergeCell ref="X58:Y58"/>
    <mergeCell ref="B59:C59"/>
    <mergeCell ref="L59:O59"/>
    <mergeCell ref="X59:Y59"/>
    <mergeCell ref="X60:Y60"/>
    <mergeCell ref="H8:H10"/>
    <mergeCell ref="I8:K9"/>
    <mergeCell ref="L8:L10"/>
    <mergeCell ref="A10:D10"/>
    <mergeCell ref="X57:Y57"/>
    <mergeCell ref="F6:G6"/>
    <mergeCell ref="F7:G7"/>
    <mergeCell ref="A8:A9"/>
    <mergeCell ref="B8:B9"/>
    <mergeCell ref="C8:C9"/>
    <mergeCell ref="D8:D9"/>
    <mergeCell ref="F8:F9"/>
    <mergeCell ref="G8:G9"/>
    <mergeCell ref="A1:Y1"/>
    <mergeCell ref="A2:Y2"/>
    <mergeCell ref="A3:Y3"/>
    <mergeCell ref="A5:C5"/>
    <mergeCell ref="W5:X5"/>
  </mergeCells>
  <pageMargins left="0.59055118110236227" right="0.39370078740157483" top="0.82677165354330717" bottom="0.39370078740157483" header="0.59055118110236227" footer="0.31496062992125984"/>
  <pageSetup paperSize="9" scale="47" orientation="landscape" horizontalDpi="300" verticalDpi="300" r:id="rId1"/>
  <headerFooter>
    <oddHeader>&amp;L&amp;"Arial,Kursiv"&amp;11Anlage zur Kalkulation&amp;R&amp;"Arial,Kursiv"&amp;11&amp;A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H65"/>
  <sheetViews>
    <sheetView zoomScaleNormal="100" workbookViewId="0">
      <selection activeCell="A2" sqref="A2:M2"/>
    </sheetView>
  </sheetViews>
  <sheetFormatPr baseColWidth="10" defaultColWidth="9.109375" defaultRowHeight="13.2" x14ac:dyDescent="0.25"/>
  <cols>
    <col min="1" max="1" width="34.44140625" style="3" customWidth="1"/>
    <col min="2" max="2" width="8.88671875" style="3" customWidth="1"/>
    <col min="3" max="4" width="11.6640625" style="3" customWidth="1"/>
    <col min="5" max="6" width="13.109375" style="3" customWidth="1"/>
    <col min="7" max="7" width="11.6640625" style="3" customWidth="1"/>
    <col min="8" max="8" width="12.6640625" style="3" customWidth="1"/>
    <col min="9" max="11" width="11.6640625" style="3" customWidth="1"/>
    <col min="12" max="12" width="14.88671875" style="3" customWidth="1"/>
    <col min="13" max="13" width="16.5546875" style="3" customWidth="1"/>
    <col min="14" max="1003" width="11.5546875" style="3"/>
    <col min="1004" max="1022" width="11.5546875" style="50"/>
    <col min="1023" max="1025" width="11.5546875" style="51"/>
    <col min="1026" max="16384" width="9.109375" style="51"/>
  </cols>
  <sheetData>
    <row r="1" spans="1:13" ht="19.95" customHeight="1" x14ac:dyDescent="0.25">
      <c r="A1" s="382" t="s">
        <v>385</v>
      </c>
      <c r="B1" s="382"/>
      <c r="C1" s="382"/>
      <c r="D1" s="382"/>
      <c r="E1" s="382"/>
      <c r="F1" s="382"/>
      <c r="G1" s="382"/>
      <c r="H1" s="382"/>
      <c r="I1" s="382"/>
      <c r="J1" s="382"/>
      <c r="K1" s="382"/>
      <c r="L1" s="382"/>
      <c r="M1" s="382"/>
    </row>
    <row r="2" spans="1:13" ht="19.95" customHeight="1" x14ac:dyDescent="0.25">
      <c r="A2" s="383" t="str">
        <f>'Anlage A'!C7</f>
        <v>Muster GmbH</v>
      </c>
      <c r="B2" s="383"/>
      <c r="C2" s="383"/>
      <c r="D2" s="383"/>
      <c r="E2" s="383"/>
      <c r="F2" s="383"/>
      <c r="G2" s="383"/>
      <c r="H2" s="383"/>
      <c r="I2" s="383"/>
      <c r="J2" s="383"/>
      <c r="K2" s="383"/>
      <c r="L2" s="383"/>
      <c r="M2" s="383"/>
    </row>
    <row r="3" spans="1:13" ht="19.95" customHeight="1" x14ac:dyDescent="0.25">
      <c r="A3" s="384" t="str">
        <f>'Anlage A'!C8</f>
        <v>Mustereinrichtung</v>
      </c>
      <c r="B3" s="384"/>
      <c r="C3" s="384"/>
      <c r="D3" s="384"/>
      <c r="E3" s="384"/>
      <c r="F3" s="384"/>
      <c r="G3" s="384"/>
      <c r="H3" s="384"/>
      <c r="I3" s="384"/>
      <c r="J3" s="384"/>
      <c r="K3" s="384"/>
      <c r="L3" s="384"/>
      <c r="M3" s="384"/>
    </row>
    <row r="4" spans="1:13" ht="17.399999999999999" x14ac:dyDescent="0.25">
      <c r="A4" s="402"/>
      <c r="B4" s="402"/>
      <c r="C4" s="402"/>
      <c r="D4" s="402"/>
      <c r="E4" s="402"/>
      <c r="F4" s="402"/>
      <c r="G4" s="402"/>
      <c r="H4" s="402"/>
      <c r="I4" s="402"/>
      <c r="J4" s="402"/>
      <c r="K4" s="402"/>
      <c r="L4" s="402"/>
      <c r="M4" s="402"/>
    </row>
    <row r="5" spans="1:13" ht="16.8" x14ac:dyDescent="0.25">
      <c r="A5" s="403" t="s">
        <v>286</v>
      </c>
      <c r="B5" s="403"/>
      <c r="C5" s="403"/>
      <c r="D5" s="403"/>
      <c r="E5" s="403"/>
      <c r="F5" s="403"/>
      <c r="G5" s="403"/>
      <c r="H5" s="403"/>
      <c r="I5" s="403"/>
      <c r="J5" s="403"/>
      <c r="K5" s="403"/>
      <c r="L5" s="403"/>
      <c r="M5" s="403"/>
    </row>
    <row r="6" spans="1:13" ht="99.75" customHeight="1" x14ac:dyDescent="0.25">
      <c r="A6" s="270" t="s">
        <v>287</v>
      </c>
      <c r="B6" s="270" t="s">
        <v>288</v>
      </c>
      <c r="C6" s="270" t="s">
        <v>289</v>
      </c>
      <c r="D6" s="270" t="s">
        <v>290</v>
      </c>
      <c r="E6" s="270" t="s">
        <v>291</v>
      </c>
      <c r="F6" s="270" t="s">
        <v>292</v>
      </c>
      <c r="G6" s="270" t="s">
        <v>293</v>
      </c>
      <c r="H6" s="270" t="s">
        <v>294</v>
      </c>
      <c r="I6" s="270" t="s">
        <v>295</v>
      </c>
      <c r="J6" s="270" t="s">
        <v>296</v>
      </c>
      <c r="K6" s="270" t="s">
        <v>297</v>
      </c>
      <c r="L6" s="270" t="s">
        <v>298</v>
      </c>
      <c r="M6" s="270" t="s">
        <v>299</v>
      </c>
    </row>
    <row r="7" spans="1:13" ht="24.9" customHeight="1" x14ac:dyDescent="0.25">
      <c r="A7" s="271" t="s">
        <v>300</v>
      </c>
      <c r="B7" s="260">
        <v>11</v>
      </c>
      <c r="C7" s="261">
        <v>2450</v>
      </c>
      <c r="D7" s="261">
        <v>100</v>
      </c>
      <c r="E7" s="261">
        <v>100</v>
      </c>
      <c r="F7" s="261">
        <v>1000</v>
      </c>
      <c r="G7" s="261">
        <v>2400</v>
      </c>
      <c r="H7" s="272">
        <f>12*(C7+D7+E7)+F7+G7</f>
        <v>35200</v>
      </c>
      <c r="I7" s="272">
        <f>((H7-(E7*12))*C$47+((E7*12)*C$46))</f>
        <v>7515.22</v>
      </c>
      <c r="J7" s="272">
        <f>H7*C$49</f>
        <v>1936</v>
      </c>
      <c r="K7" s="272">
        <f>C$50*12</f>
        <v>462</v>
      </c>
      <c r="L7" s="272">
        <f>H7+I7+J7+K7</f>
        <v>45113.22</v>
      </c>
      <c r="M7" s="273">
        <f>B7*L7</f>
        <v>496245.42000000004</v>
      </c>
    </row>
    <row r="8" spans="1:13" ht="24.9" customHeight="1" x14ac:dyDescent="0.25">
      <c r="A8" s="271" t="s">
        <v>301</v>
      </c>
      <c r="B8" s="260">
        <v>11.6</v>
      </c>
      <c r="C8" s="261">
        <v>2450</v>
      </c>
      <c r="D8" s="261">
        <v>70</v>
      </c>
      <c r="E8" s="261">
        <v>70</v>
      </c>
      <c r="F8" s="261">
        <v>300</v>
      </c>
      <c r="G8" s="261">
        <v>2400</v>
      </c>
      <c r="H8" s="272">
        <f>12*(C8+D8+E8)+F8+G8</f>
        <v>33780</v>
      </c>
      <c r="I8" s="272">
        <f>((H8-(E8*12))*C$47+((E8*12)*C$46))</f>
        <v>7275.5670000000009</v>
      </c>
      <c r="J8" s="272">
        <f>H8*C$49</f>
        <v>1857.9</v>
      </c>
      <c r="K8" s="272">
        <f>C$50*12</f>
        <v>462</v>
      </c>
      <c r="L8" s="272">
        <f>H8+I8+J8+K8</f>
        <v>43375.467000000004</v>
      </c>
      <c r="M8" s="273">
        <f>B8*L8</f>
        <v>503155.41720000003</v>
      </c>
    </row>
    <row r="9" spans="1:13" ht="24.9" customHeight="1" x14ac:dyDescent="0.25">
      <c r="A9" s="274" t="s">
        <v>302</v>
      </c>
      <c r="B9" s="275">
        <f>SUM(B7:B8)</f>
        <v>22.6</v>
      </c>
      <c r="C9" s="404"/>
      <c r="D9" s="404"/>
      <c r="E9" s="404"/>
      <c r="F9" s="404"/>
      <c r="G9" s="404"/>
      <c r="H9" s="404"/>
      <c r="I9" s="404"/>
      <c r="J9" s="404"/>
      <c r="K9" s="404"/>
      <c r="L9" s="404"/>
      <c r="M9" s="273">
        <f>SUM(M7:M8)</f>
        <v>999400.83720000007</v>
      </c>
    </row>
    <row r="10" spans="1:13" ht="24.9" customHeight="1" x14ac:dyDescent="0.25">
      <c r="A10" s="405" t="s">
        <v>303</v>
      </c>
      <c r="B10" s="405"/>
      <c r="C10" s="405"/>
      <c r="D10" s="405"/>
      <c r="E10" s="405"/>
      <c r="F10" s="405"/>
      <c r="G10" s="405"/>
      <c r="H10" s="405"/>
      <c r="I10" s="405"/>
      <c r="J10" s="405"/>
      <c r="K10" s="273"/>
      <c r="L10" s="276">
        <f>M9/B9</f>
        <v>44221.275982300882</v>
      </c>
      <c r="M10" s="273"/>
    </row>
    <row r="11" spans="1:13" ht="24.9" customHeight="1" x14ac:dyDescent="0.25">
      <c r="A11" s="271" t="s">
        <v>304</v>
      </c>
      <c r="B11" s="260">
        <v>1.6</v>
      </c>
      <c r="C11" s="262">
        <v>1850</v>
      </c>
      <c r="D11" s="262">
        <v>80</v>
      </c>
      <c r="E11" s="262">
        <v>80</v>
      </c>
      <c r="F11" s="262">
        <v>450</v>
      </c>
      <c r="G11" s="262">
        <v>1800</v>
      </c>
      <c r="H11" s="272">
        <f>12*(C11+D11+E11)+F11+G11</f>
        <v>26370</v>
      </c>
      <c r="I11" s="272">
        <f>((H11-(E11*12))*C$47+((E11*12)*C$46))</f>
        <v>5617.5704999999998</v>
      </c>
      <c r="J11" s="272">
        <f>H11*C$49</f>
        <v>1450.35</v>
      </c>
      <c r="K11" s="272">
        <f>C$50*12</f>
        <v>462</v>
      </c>
      <c r="L11" s="272">
        <f>H11+I11+J11+K11</f>
        <v>33899.9205</v>
      </c>
      <c r="M11" s="273">
        <f>B11*L11</f>
        <v>54239.872800000005</v>
      </c>
    </row>
    <row r="12" spans="1:13" ht="24.9" customHeight="1" x14ac:dyDescent="0.25">
      <c r="A12" s="271" t="s">
        <v>305</v>
      </c>
      <c r="B12" s="260">
        <v>21</v>
      </c>
      <c r="C12" s="262">
        <v>1850</v>
      </c>
      <c r="D12" s="262">
        <v>40</v>
      </c>
      <c r="E12" s="262">
        <v>40</v>
      </c>
      <c r="F12" s="262">
        <v>150</v>
      </c>
      <c r="G12" s="262">
        <v>1800</v>
      </c>
      <c r="H12" s="272">
        <f>12*(C12+D12+E12)+F12+G12</f>
        <v>25110</v>
      </c>
      <c r="I12" s="272">
        <f>((H12-(E12*12))*C$47+((E12*12)*C$46))</f>
        <v>5437.6514999999999</v>
      </c>
      <c r="J12" s="272">
        <f>H12*C$49</f>
        <v>1381.05</v>
      </c>
      <c r="K12" s="272">
        <f>C$50*12</f>
        <v>462</v>
      </c>
      <c r="L12" s="272">
        <f>H12+I12+J12+K12</f>
        <v>32390.701499999999</v>
      </c>
      <c r="M12" s="273">
        <f>B12*L12</f>
        <v>680204.73149999999</v>
      </c>
    </row>
    <row r="13" spans="1:13" ht="24.9" customHeight="1" x14ac:dyDescent="0.25">
      <c r="A13" s="274" t="s">
        <v>306</v>
      </c>
      <c r="B13" s="275">
        <f>SUM(B11:B12)</f>
        <v>22.6</v>
      </c>
      <c r="C13" s="406"/>
      <c r="D13" s="406"/>
      <c r="E13" s="406"/>
      <c r="F13" s="406"/>
      <c r="G13" s="406"/>
      <c r="H13" s="406"/>
      <c r="I13" s="406"/>
      <c r="J13" s="406"/>
      <c r="K13" s="406"/>
      <c r="L13" s="406"/>
      <c r="M13" s="277">
        <f>SUM(M11:M12)</f>
        <v>734444.60430000001</v>
      </c>
    </row>
    <row r="14" spans="1:13" ht="24.9" customHeight="1" x14ac:dyDescent="0.25">
      <c r="A14" s="405" t="s">
        <v>307</v>
      </c>
      <c r="B14" s="405"/>
      <c r="C14" s="405"/>
      <c r="D14" s="405"/>
      <c r="E14" s="405"/>
      <c r="F14" s="405"/>
      <c r="G14" s="405"/>
      <c r="H14" s="405"/>
      <c r="I14" s="405"/>
      <c r="J14" s="405"/>
      <c r="K14" s="273"/>
      <c r="L14" s="276">
        <f>M13/B13</f>
        <v>32497.548862831856</v>
      </c>
      <c r="M14" s="273"/>
    </row>
    <row r="15" spans="1:13" ht="24.9" customHeight="1" x14ac:dyDescent="0.25">
      <c r="A15" s="405" t="s">
        <v>308</v>
      </c>
      <c r="B15" s="405"/>
      <c r="C15" s="405"/>
      <c r="D15" s="405"/>
      <c r="E15" s="405"/>
      <c r="F15" s="405"/>
      <c r="G15" s="405"/>
      <c r="H15" s="405"/>
      <c r="I15" s="405"/>
      <c r="J15" s="405"/>
      <c r="K15" s="405"/>
      <c r="L15" s="405"/>
      <c r="M15" s="277">
        <f>M9+M13</f>
        <v>1733845.4415000002</v>
      </c>
    </row>
    <row r="16" spans="1:13" ht="24.9" customHeight="1" x14ac:dyDescent="0.25">
      <c r="A16" s="407" t="s">
        <v>309</v>
      </c>
      <c r="B16" s="407"/>
      <c r="C16" s="407"/>
      <c r="D16" s="407"/>
      <c r="E16" s="407"/>
      <c r="F16" s="407"/>
      <c r="G16" s="407"/>
      <c r="H16" s="407"/>
      <c r="I16" s="407"/>
      <c r="J16" s="407"/>
      <c r="K16" s="278"/>
      <c r="L16" s="279">
        <f>M15/(B9+B13)</f>
        <v>38359.412422566376</v>
      </c>
      <c r="M16" s="280"/>
    </row>
    <row r="17" spans="1:15" x14ac:dyDescent="0.25">
      <c r="A17" s="408"/>
      <c r="B17" s="408"/>
      <c r="C17" s="408"/>
      <c r="D17" s="408"/>
      <c r="E17" s="408"/>
      <c r="F17" s="408"/>
      <c r="G17" s="408"/>
      <c r="H17" s="408"/>
      <c r="I17" s="408"/>
      <c r="J17" s="408"/>
      <c r="K17" s="408"/>
      <c r="L17" s="408"/>
      <c r="M17" s="408"/>
    </row>
    <row r="18" spans="1:15" ht="17.100000000000001" customHeight="1" x14ac:dyDescent="0.25">
      <c r="A18" s="409" t="s">
        <v>310</v>
      </c>
      <c r="B18" s="409"/>
      <c r="C18" s="409"/>
      <c r="D18" s="409"/>
      <c r="E18" s="409"/>
      <c r="F18" s="409"/>
      <c r="G18" s="409"/>
      <c r="H18" s="409"/>
      <c r="I18" s="409"/>
      <c r="J18" s="409"/>
      <c r="K18" s="409"/>
      <c r="L18" s="409"/>
      <c r="M18" s="409"/>
      <c r="N18" s="263"/>
      <c r="O18" s="263"/>
    </row>
    <row r="19" spans="1:15" ht="20.100000000000001" customHeight="1" x14ac:dyDescent="0.25">
      <c r="A19" s="410" t="s">
        <v>311</v>
      </c>
      <c r="B19" s="410"/>
      <c r="C19" s="410"/>
      <c r="D19" s="410"/>
      <c r="E19" s="264">
        <v>430</v>
      </c>
      <c r="F19" s="411" t="s">
        <v>312</v>
      </c>
      <c r="G19" s="411"/>
      <c r="H19" s="411"/>
      <c r="I19" s="411"/>
      <c r="J19" s="411"/>
      <c r="K19" s="411"/>
      <c r="L19" s="411"/>
      <c r="M19" s="281">
        <f>E19*(B9+B13)</f>
        <v>19436</v>
      </c>
    </row>
    <row r="20" spans="1:15" ht="20.100000000000001" customHeight="1" x14ac:dyDescent="0.25">
      <c r="A20" s="412" t="s">
        <v>313</v>
      </c>
      <c r="B20" s="412"/>
      <c r="C20" s="412"/>
      <c r="D20" s="412"/>
      <c r="E20" s="265">
        <v>1.8</v>
      </c>
      <c r="F20" s="411" t="s">
        <v>314</v>
      </c>
      <c r="G20" s="411"/>
      <c r="H20" s="411"/>
      <c r="I20" s="411"/>
      <c r="J20" s="411"/>
      <c r="K20" s="411"/>
      <c r="L20" s="411"/>
      <c r="M20" s="281">
        <f t="shared" ref="M20:M25" si="0">IF(E20&lt;10,$M$15*E20/100,E20)</f>
        <v>31209.217947000005</v>
      </c>
    </row>
    <row r="21" spans="1:15" ht="20.100000000000001" customHeight="1" x14ac:dyDescent="0.25">
      <c r="A21" s="412" t="s">
        <v>315</v>
      </c>
      <c r="B21" s="412"/>
      <c r="C21" s="412"/>
      <c r="D21" s="412"/>
      <c r="E21" s="265">
        <v>2100</v>
      </c>
      <c r="F21" s="411"/>
      <c r="G21" s="411"/>
      <c r="H21" s="411"/>
      <c r="I21" s="411"/>
      <c r="J21" s="411"/>
      <c r="K21" s="411"/>
      <c r="L21" s="411"/>
      <c r="M21" s="281">
        <f t="shared" si="0"/>
        <v>2100</v>
      </c>
    </row>
    <row r="22" spans="1:15" ht="20.100000000000001" customHeight="1" x14ac:dyDescent="0.25">
      <c r="A22" s="410" t="s">
        <v>316</v>
      </c>
      <c r="B22" s="410"/>
      <c r="C22" s="410"/>
      <c r="D22" s="410"/>
      <c r="E22" s="265">
        <v>1</v>
      </c>
      <c r="F22" s="411"/>
      <c r="G22" s="411"/>
      <c r="H22" s="411"/>
      <c r="I22" s="411"/>
      <c r="J22" s="411"/>
      <c r="K22" s="411"/>
      <c r="L22" s="411"/>
      <c r="M22" s="281">
        <f t="shared" si="0"/>
        <v>17338.454415</v>
      </c>
    </row>
    <row r="23" spans="1:15" ht="20.100000000000001" customHeight="1" x14ac:dyDescent="0.25">
      <c r="A23" s="410" t="s">
        <v>317</v>
      </c>
      <c r="B23" s="410"/>
      <c r="C23" s="410"/>
      <c r="D23" s="410"/>
      <c r="E23" s="265">
        <v>25000</v>
      </c>
      <c r="F23" s="411"/>
      <c r="G23" s="411"/>
      <c r="H23" s="411"/>
      <c r="I23" s="411"/>
      <c r="J23" s="411"/>
      <c r="K23" s="411"/>
      <c r="L23" s="411"/>
      <c r="M23" s="281">
        <f t="shared" si="0"/>
        <v>25000</v>
      </c>
    </row>
    <row r="24" spans="1:15" ht="20.100000000000001" customHeight="1" x14ac:dyDescent="0.25">
      <c r="A24" s="410" t="s">
        <v>318</v>
      </c>
      <c r="B24" s="410"/>
      <c r="C24" s="410"/>
      <c r="D24" s="410"/>
      <c r="E24" s="265">
        <v>2.9</v>
      </c>
      <c r="F24" s="411"/>
      <c r="G24" s="411"/>
      <c r="H24" s="411"/>
      <c r="I24" s="411"/>
      <c r="J24" s="411"/>
      <c r="K24" s="411"/>
      <c r="L24" s="411"/>
      <c r="M24" s="281">
        <f t="shared" si="0"/>
        <v>50281.517803500006</v>
      </c>
    </row>
    <row r="25" spans="1:15" ht="20.100000000000001" customHeight="1" x14ac:dyDescent="0.25">
      <c r="A25" s="410" t="s">
        <v>319</v>
      </c>
      <c r="B25" s="410"/>
      <c r="C25" s="410"/>
      <c r="D25" s="410"/>
      <c r="E25" s="265">
        <v>400</v>
      </c>
      <c r="F25" s="411" t="s">
        <v>320</v>
      </c>
      <c r="G25" s="411"/>
      <c r="H25" s="411"/>
      <c r="I25" s="411"/>
      <c r="J25" s="411"/>
      <c r="K25" s="411"/>
      <c r="L25" s="411"/>
      <c r="M25" s="281">
        <f t="shared" si="0"/>
        <v>400</v>
      </c>
    </row>
    <row r="26" spans="1:15" ht="13.8" x14ac:dyDescent="0.25">
      <c r="A26" s="413" t="s">
        <v>321</v>
      </c>
      <c r="B26" s="413"/>
      <c r="C26" s="413"/>
      <c r="D26" s="413"/>
      <c r="E26" s="413"/>
      <c r="F26" s="413"/>
      <c r="G26" s="413"/>
      <c r="H26" s="413"/>
      <c r="I26" s="413"/>
      <c r="J26" s="413"/>
      <c r="K26" s="413"/>
      <c r="L26" s="413"/>
      <c r="M26" s="282">
        <f>SUM(M19:M25)</f>
        <v>145765.19016550001</v>
      </c>
    </row>
    <row r="27" spans="1:15" ht="13.8" x14ac:dyDescent="0.25">
      <c r="A27" s="414"/>
      <c r="B27" s="414"/>
      <c r="C27" s="414"/>
      <c r="D27" s="414"/>
      <c r="E27" s="414"/>
      <c r="F27" s="414"/>
      <c r="G27" s="414"/>
      <c r="H27" s="414"/>
      <c r="I27" s="414"/>
      <c r="J27" s="414"/>
      <c r="K27" s="414"/>
      <c r="L27" s="414"/>
      <c r="M27" s="414"/>
    </row>
    <row r="28" spans="1:15" ht="24.9" customHeight="1" x14ac:dyDescent="0.25">
      <c r="A28" s="415" t="s">
        <v>322</v>
      </c>
      <c r="B28" s="415"/>
      <c r="C28" s="415"/>
      <c r="D28" s="415"/>
      <c r="E28" s="415"/>
      <c r="F28" s="415"/>
      <c r="G28" s="415"/>
      <c r="H28" s="415"/>
      <c r="I28" s="415"/>
      <c r="J28" s="415"/>
      <c r="K28" s="415"/>
      <c r="L28" s="415"/>
      <c r="M28" s="283">
        <f>M9+(M9/M15*M26)</f>
        <v>1083420.9289562686</v>
      </c>
    </row>
    <row r="29" spans="1:15" ht="24.9" customHeight="1" x14ac:dyDescent="0.25">
      <c r="A29" s="415" t="s">
        <v>323</v>
      </c>
      <c r="B29" s="415"/>
      <c r="C29" s="415"/>
      <c r="D29" s="415"/>
      <c r="E29" s="415"/>
      <c r="F29" s="415"/>
      <c r="G29" s="415"/>
      <c r="H29" s="415"/>
      <c r="I29" s="415"/>
      <c r="J29" s="415">
        <f>K29/K33</f>
        <v>1.1528142166298161</v>
      </c>
      <c r="K29" s="284">
        <f>L29/L33</f>
        <v>1.1528142166298161</v>
      </c>
      <c r="L29" s="279">
        <f>M28/B9</f>
        <v>47938.979157357011</v>
      </c>
      <c r="M29" s="277"/>
    </row>
    <row r="30" spans="1:15" ht="24.9" customHeight="1" x14ac:dyDescent="0.25">
      <c r="A30" s="415" t="s">
        <v>324</v>
      </c>
      <c r="B30" s="415"/>
      <c r="C30" s="415"/>
      <c r="D30" s="415"/>
      <c r="E30" s="415"/>
      <c r="F30" s="415"/>
      <c r="G30" s="415"/>
      <c r="H30" s="415"/>
      <c r="I30" s="415"/>
      <c r="J30" s="415"/>
      <c r="K30" s="415"/>
      <c r="L30" s="415"/>
      <c r="M30" s="277">
        <f>M13+(M13/M15*M26)</f>
        <v>796189.70270923153</v>
      </c>
    </row>
    <row r="31" spans="1:15" ht="24.9" customHeight="1" x14ac:dyDescent="0.25">
      <c r="A31" s="415" t="s">
        <v>325</v>
      </c>
      <c r="B31" s="415"/>
      <c r="C31" s="415"/>
      <c r="D31" s="415"/>
      <c r="E31" s="415"/>
      <c r="F31" s="415"/>
      <c r="G31" s="415"/>
      <c r="H31" s="415"/>
      <c r="I31" s="415"/>
      <c r="J31" s="415">
        <f>K31/K33</f>
        <v>0.84718578337018402</v>
      </c>
      <c r="K31" s="284">
        <f>L31/L33</f>
        <v>0.84718578337018402</v>
      </c>
      <c r="L31" s="279">
        <f>M30/B13</f>
        <v>35229.632863240331</v>
      </c>
      <c r="M31" s="277"/>
    </row>
    <row r="32" spans="1:15" ht="24.9" customHeight="1" x14ac:dyDescent="0.25">
      <c r="A32" s="415" t="s">
        <v>326</v>
      </c>
      <c r="B32" s="415"/>
      <c r="C32" s="415"/>
      <c r="D32" s="415"/>
      <c r="E32" s="415"/>
      <c r="F32" s="415"/>
      <c r="G32" s="415"/>
      <c r="H32" s="415"/>
      <c r="I32" s="415"/>
      <c r="J32" s="415"/>
      <c r="K32" s="415"/>
      <c r="L32" s="415"/>
      <c r="M32" s="277">
        <f>M15+M26</f>
        <v>1879610.6316655001</v>
      </c>
    </row>
    <row r="33" spans="1:13" ht="24.9" customHeight="1" x14ac:dyDescent="0.25">
      <c r="A33" s="415" t="s">
        <v>327</v>
      </c>
      <c r="B33" s="415"/>
      <c r="C33" s="415"/>
      <c r="D33" s="415"/>
      <c r="E33" s="415"/>
      <c r="F33" s="415"/>
      <c r="G33" s="415"/>
      <c r="H33" s="415"/>
      <c r="I33" s="415"/>
      <c r="J33" s="415">
        <f>K33/K33</f>
        <v>1</v>
      </c>
      <c r="K33" s="285">
        <f>L33/L33</f>
        <v>1</v>
      </c>
      <c r="L33" s="279">
        <f>M32/(B9+B13)</f>
        <v>41584.306010298671</v>
      </c>
      <c r="M33" s="277"/>
    </row>
    <row r="34" spans="1:13" ht="24.9" customHeight="1" x14ac:dyDescent="0.25">
      <c r="A34" s="415" t="s">
        <v>328</v>
      </c>
      <c r="B34" s="415"/>
      <c r="C34" s="415"/>
      <c r="D34" s="415"/>
      <c r="E34" s="415"/>
      <c r="F34" s="415"/>
      <c r="G34" s="415"/>
      <c r="H34" s="415"/>
      <c r="I34" s="415"/>
      <c r="J34" s="415">
        <f>K34/K34</f>
        <v>1</v>
      </c>
      <c r="K34" s="285">
        <f>L34/L33</f>
        <v>1.1760665023497716</v>
      </c>
      <c r="L34" s="279">
        <f>M34/B7</f>
        <v>48905.909322174542</v>
      </c>
      <c r="M34" s="277">
        <f>M7+(M7/M15*M26)</f>
        <v>537965.00254391995</v>
      </c>
    </row>
    <row r="35" spans="1:13" x14ac:dyDescent="0.25">
      <c r="A35" s="315"/>
      <c r="B35" s="315"/>
      <c r="C35" s="315"/>
      <c r="D35" s="315"/>
      <c r="E35" s="315"/>
      <c r="F35" s="315"/>
      <c r="G35" s="315"/>
      <c r="H35" s="315"/>
      <c r="I35" s="315"/>
      <c r="J35" s="315"/>
      <c r="K35" s="315"/>
      <c r="L35" s="315"/>
      <c r="M35" s="315"/>
    </row>
    <row r="36" spans="1:13" ht="16.8" x14ac:dyDescent="0.25">
      <c r="A36" s="416" t="s">
        <v>329</v>
      </c>
      <c r="B36" s="416"/>
      <c r="C36" s="416"/>
      <c r="D36" s="416"/>
      <c r="E36" s="416"/>
      <c r="F36" s="416"/>
      <c r="G36" s="416"/>
      <c r="H36" s="416"/>
      <c r="I36" s="416"/>
      <c r="J36" s="416"/>
      <c r="K36" s="416"/>
      <c r="L36" s="416"/>
      <c r="M36" s="416"/>
    </row>
    <row r="37" spans="1:13" ht="24.9" customHeight="1" x14ac:dyDescent="0.25">
      <c r="A37" s="417" t="s">
        <v>330</v>
      </c>
      <c r="B37" s="417"/>
      <c r="C37" s="417"/>
      <c r="D37" s="417"/>
      <c r="E37" s="418"/>
      <c r="F37" s="418"/>
      <c r="G37" s="418"/>
      <c r="H37" s="418"/>
      <c r="I37" s="418"/>
      <c r="J37" s="418"/>
      <c r="K37" s="418"/>
      <c r="L37" s="418"/>
      <c r="M37" s="418"/>
    </row>
    <row r="38" spans="1:13" ht="20.100000000000001" customHeight="1" x14ac:dyDescent="0.25">
      <c r="A38" s="419"/>
      <c r="B38" s="419"/>
      <c r="C38" s="266">
        <v>2019</v>
      </c>
      <c r="D38" s="286">
        <f>C38-1</f>
        <v>2018</v>
      </c>
      <c r="E38" s="418"/>
      <c r="F38" s="418"/>
      <c r="G38" s="418"/>
      <c r="H38" s="418"/>
      <c r="I38" s="418"/>
      <c r="J38" s="418"/>
      <c r="K38" s="418"/>
      <c r="L38" s="418"/>
      <c r="M38" s="418"/>
    </row>
    <row r="39" spans="1:13" ht="20.100000000000001" customHeight="1" x14ac:dyDescent="0.25">
      <c r="A39" s="412" t="s">
        <v>331</v>
      </c>
      <c r="B39" s="412"/>
      <c r="C39" s="267">
        <v>7.7499999999999999E-2</v>
      </c>
      <c r="D39" s="267">
        <v>7.2999999999999995E-2</v>
      </c>
      <c r="E39" s="418"/>
      <c r="F39" s="418"/>
      <c r="G39" s="418"/>
      <c r="H39" s="418"/>
      <c r="I39" s="418"/>
      <c r="J39" s="418"/>
      <c r="K39" s="418"/>
      <c r="L39" s="418"/>
      <c r="M39" s="418"/>
    </row>
    <row r="40" spans="1:13" ht="20.100000000000001" customHeight="1" x14ac:dyDescent="0.25">
      <c r="A40" s="412" t="s">
        <v>332</v>
      </c>
      <c r="B40" s="412"/>
      <c r="C40" s="267">
        <v>1.525E-2</v>
      </c>
      <c r="D40" s="267">
        <v>1.2749999999999999E-2</v>
      </c>
      <c r="E40" s="418"/>
      <c r="F40" s="418"/>
      <c r="G40" s="418"/>
      <c r="H40" s="418"/>
      <c r="I40" s="418"/>
      <c r="J40" s="418"/>
      <c r="K40" s="418"/>
      <c r="L40" s="418"/>
      <c r="M40" s="418"/>
    </row>
    <row r="41" spans="1:13" ht="20.100000000000001" customHeight="1" x14ac:dyDescent="0.25">
      <c r="A41" s="412" t="s">
        <v>333</v>
      </c>
      <c r="B41" s="412"/>
      <c r="C41" s="267">
        <v>9.2999999999999999E-2</v>
      </c>
      <c r="D41" s="267">
        <v>9.2999999999999999E-2</v>
      </c>
      <c r="E41" s="418"/>
      <c r="F41" s="418"/>
      <c r="G41" s="418"/>
      <c r="H41" s="418"/>
      <c r="I41" s="418"/>
      <c r="J41" s="418"/>
      <c r="K41" s="418"/>
      <c r="L41" s="418"/>
      <c r="M41" s="418"/>
    </row>
    <row r="42" spans="1:13" ht="20.100000000000001" customHeight="1" x14ac:dyDescent="0.25">
      <c r="A42" s="412" t="s">
        <v>334</v>
      </c>
      <c r="B42" s="412"/>
      <c r="C42" s="267">
        <v>1.2500000000000001E-2</v>
      </c>
      <c r="D42" s="267">
        <v>1.4999999999999999E-2</v>
      </c>
      <c r="E42" s="418"/>
      <c r="F42" s="418"/>
      <c r="G42" s="418"/>
      <c r="H42" s="418"/>
      <c r="I42" s="418"/>
      <c r="J42" s="418"/>
      <c r="K42" s="418"/>
      <c r="L42" s="418"/>
      <c r="M42" s="418"/>
    </row>
    <row r="43" spans="1:13" ht="20.100000000000001" customHeight="1" x14ac:dyDescent="0.25">
      <c r="A43" s="412" t="s">
        <v>335</v>
      </c>
      <c r="B43" s="412"/>
      <c r="C43" s="267">
        <v>5.9999999999999995E-4</v>
      </c>
      <c r="D43" s="267">
        <v>5.9999999999999995E-4</v>
      </c>
      <c r="E43" s="418"/>
      <c r="F43" s="418"/>
      <c r="G43" s="418"/>
      <c r="H43" s="418"/>
      <c r="I43" s="418"/>
      <c r="J43" s="418"/>
      <c r="K43" s="418"/>
      <c r="L43" s="418"/>
      <c r="M43" s="418"/>
    </row>
    <row r="44" spans="1:13" ht="20.100000000000001" customHeight="1" x14ac:dyDescent="0.25">
      <c r="A44" s="412" t="s">
        <v>336</v>
      </c>
      <c r="B44" s="412"/>
      <c r="C44" s="267">
        <v>0</v>
      </c>
      <c r="D44" s="267">
        <v>0</v>
      </c>
      <c r="E44" s="418"/>
      <c r="F44" s="418"/>
      <c r="G44" s="418"/>
      <c r="H44" s="418"/>
      <c r="I44" s="418"/>
      <c r="J44" s="418"/>
      <c r="K44" s="418"/>
      <c r="L44" s="418"/>
      <c r="M44" s="418"/>
    </row>
    <row r="45" spans="1:13" ht="20.100000000000001" customHeight="1" x14ac:dyDescent="0.25">
      <c r="A45" s="412" t="s">
        <v>337</v>
      </c>
      <c r="B45" s="412"/>
      <c r="C45" s="267">
        <v>5.0000000000000001E-3</v>
      </c>
      <c r="D45" s="267">
        <v>4.0000000000000001E-3</v>
      </c>
      <c r="E45" s="418"/>
      <c r="F45" s="418"/>
      <c r="G45" s="418"/>
      <c r="H45" s="418"/>
      <c r="I45" s="418"/>
      <c r="J45" s="418"/>
      <c r="K45" s="418"/>
      <c r="L45" s="418"/>
      <c r="M45" s="418"/>
    </row>
    <row r="46" spans="1:13" ht="20.100000000000001" customHeight="1" x14ac:dyDescent="0.25">
      <c r="A46" s="412" t="s">
        <v>338</v>
      </c>
      <c r="B46" s="412"/>
      <c r="C46" s="267">
        <v>1.66E-2</v>
      </c>
      <c r="D46" s="267">
        <v>1.6E-2</v>
      </c>
      <c r="E46" s="418"/>
      <c r="F46" s="418"/>
      <c r="G46" s="418"/>
      <c r="H46" s="418"/>
      <c r="I46" s="418"/>
      <c r="J46" s="418"/>
      <c r="K46" s="418"/>
      <c r="L46" s="418"/>
      <c r="M46" s="418"/>
    </row>
    <row r="47" spans="1:13" ht="20.100000000000001" customHeight="1" x14ac:dyDescent="0.25">
      <c r="A47" s="405" t="s">
        <v>339</v>
      </c>
      <c r="B47" s="405"/>
      <c r="C47" s="287">
        <f>SUM(C39:C46)</f>
        <v>0.22045000000000001</v>
      </c>
      <c r="D47" s="287">
        <f>SUM(D39:D46)</f>
        <v>0.21434999999999998</v>
      </c>
      <c r="E47" s="418"/>
      <c r="F47" s="418"/>
      <c r="G47" s="418"/>
      <c r="H47" s="418"/>
      <c r="I47" s="418"/>
      <c r="J47" s="418"/>
      <c r="K47" s="418"/>
      <c r="L47" s="418"/>
      <c r="M47" s="418"/>
    </row>
    <row r="48" spans="1:13" ht="24.9" customHeight="1" x14ac:dyDescent="0.25">
      <c r="A48" s="417" t="s">
        <v>340</v>
      </c>
      <c r="B48" s="417"/>
      <c r="C48" s="417"/>
      <c r="D48" s="417"/>
      <c r="E48" s="418"/>
      <c r="F48" s="418"/>
      <c r="G48" s="418"/>
      <c r="H48" s="418"/>
      <c r="I48" s="418"/>
      <c r="J48" s="418"/>
      <c r="K48" s="418"/>
      <c r="L48" s="418"/>
      <c r="M48" s="418"/>
    </row>
    <row r="49" spans="1:13" ht="24.9" customHeight="1" x14ac:dyDescent="0.25">
      <c r="A49" s="412" t="s">
        <v>341</v>
      </c>
      <c r="B49" s="412"/>
      <c r="C49" s="268">
        <v>5.5E-2</v>
      </c>
      <c r="D49" s="268">
        <v>5.5E-2</v>
      </c>
      <c r="E49" s="418"/>
      <c r="F49" s="418"/>
      <c r="G49" s="418"/>
      <c r="H49" s="418"/>
      <c r="I49" s="418"/>
      <c r="J49" s="418"/>
      <c r="K49" s="418"/>
      <c r="L49" s="418"/>
      <c r="M49" s="418"/>
    </row>
    <row r="50" spans="1:13" ht="24.9" customHeight="1" x14ac:dyDescent="0.25">
      <c r="A50" s="420" t="s">
        <v>342</v>
      </c>
      <c r="B50" s="420"/>
      <c r="C50" s="269">
        <v>38.5</v>
      </c>
      <c r="D50" s="269">
        <v>0</v>
      </c>
      <c r="E50" s="418"/>
      <c r="F50" s="418"/>
      <c r="G50" s="418"/>
      <c r="H50" s="418"/>
      <c r="I50" s="418"/>
      <c r="J50" s="418"/>
      <c r="K50" s="418"/>
      <c r="L50" s="418"/>
      <c r="M50" s="418"/>
    </row>
    <row r="51" spans="1:13" x14ac:dyDescent="0.25">
      <c r="A51" s="421"/>
      <c r="B51" s="421"/>
      <c r="C51" s="421"/>
      <c r="D51" s="421"/>
      <c r="E51" s="418"/>
      <c r="F51" s="418"/>
      <c r="G51" s="418"/>
      <c r="H51" s="418"/>
      <c r="I51" s="418"/>
      <c r="J51" s="418"/>
      <c r="K51" s="418"/>
      <c r="L51" s="418"/>
      <c r="M51" s="418"/>
    </row>
    <row r="52" spans="1:13" ht="20.25" customHeight="1" x14ac:dyDescent="0.25">
      <c r="A52" s="422" t="s">
        <v>343</v>
      </c>
      <c r="B52" s="422"/>
      <c r="C52" s="422"/>
      <c r="D52" s="422"/>
      <c r="E52" s="422"/>
      <c r="F52" s="422"/>
      <c r="G52" s="422"/>
      <c r="H52" s="422"/>
      <c r="I52" s="422"/>
      <c r="J52" s="422"/>
      <c r="K52" s="422"/>
      <c r="L52" s="422"/>
      <c r="M52" s="422"/>
    </row>
    <row r="53" spans="1:13" ht="20.25" customHeight="1" x14ac:dyDescent="0.25">
      <c r="A53" s="423" t="s">
        <v>344</v>
      </c>
      <c r="B53" s="423"/>
      <c r="C53" s="423"/>
      <c r="D53" s="423"/>
      <c r="E53" s="423"/>
      <c r="F53" s="423"/>
      <c r="G53" s="423"/>
      <c r="H53" s="281">
        <f>'Anlage A2'!W44</f>
        <v>38.5</v>
      </c>
      <c r="I53" s="423" t="s">
        <v>345</v>
      </c>
      <c r="J53" s="423"/>
      <c r="K53" s="423"/>
      <c r="L53" s="423"/>
      <c r="M53" s="423"/>
    </row>
    <row r="54" spans="1:13" ht="20.25" customHeight="1" x14ac:dyDescent="0.25">
      <c r="A54" s="423" t="s">
        <v>346</v>
      </c>
      <c r="B54" s="423"/>
      <c r="C54" s="423"/>
      <c r="D54" s="423"/>
      <c r="E54" s="423"/>
      <c r="F54" s="423"/>
      <c r="G54" s="423"/>
      <c r="H54" s="288">
        <f>B9/(B9+B13)</f>
        <v>0.5</v>
      </c>
      <c r="I54" s="423" t="s">
        <v>347</v>
      </c>
      <c r="J54" s="423"/>
      <c r="K54" s="423"/>
      <c r="L54" s="423"/>
      <c r="M54" s="423"/>
    </row>
    <row r="55" spans="1:13" ht="20.25" customHeight="1" x14ac:dyDescent="0.25">
      <c r="A55" s="423" t="s">
        <v>348</v>
      </c>
      <c r="B55" s="423"/>
      <c r="C55" s="423"/>
      <c r="D55" s="423"/>
      <c r="E55" s="423"/>
      <c r="F55" s="423"/>
      <c r="G55" s="423"/>
      <c r="H55" s="425"/>
      <c r="I55" s="425"/>
      <c r="J55" s="425"/>
      <c r="K55" s="425"/>
      <c r="L55" s="425"/>
      <c r="M55" s="425"/>
    </row>
    <row r="56" spans="1:13" ht="20.25" customHeight="1" x14ac:dyDescent="0.25">
      <c r="A56" s="424" t="s">
        <v>349</v>
      </c>
      <c r="B56" s="424"/>
      <c r="C56" s="424"/>
      <c r="D56" s="424"/>
      <c r="E56" s="424"/>
      <c r="F56" s="424"/>
      <c r="G56" s="424"/>
      <c r="H56" s="424"/>
      <c r="I56" s="424"/>
      <c r="J56" s="424"/>
      <c r="K56" s="424"/>
      <c r="L56" s="424"/>
      <c r="M56" s="424"/>
    </row>
    <row r="57" spans="1:13" ht="20.25" customHeight="1" x14ac:dyDescent="0.25">
      <c r="A57" s="424" t="s">
        <v>350</v>
      </c>
      <c r="B57" s="424"/>
      <c r="C57" s="424"/>
      <c r="D57" s="424"/>
      <c r="E57" s="424"/>
      <c r="F57" s="424"/>
      <c r="G57" s="424"/>
      <c r="H57" s="424"/>
      <c r="I57" s="424"/>
      <c r="J57" s="424"/>
      <c r="K57" s="424"/>
      <c r="L57" s="424"/>
      <c r="M57" s="424"/>
    </row>
    <row r="58" spans="1:13" ht="20.25" customHeight="1" x14ac:dyDescent="0.25">
      <c r="A58" s="422" t="s">
        <v>351</v>
      </c>
      <c r="B58" s="422"/>
      <c r="C58" s="422"/>
      <c r="D58" s="422"/>
      <c r="E58" s="422"/>
      <c r="F58" s="422"/>
      <c r="G58" s="422"/>
      <c r="H58" s="422"/>
      <c r="I58" s="422"/>
      <c r="J58" s="422"/>
      <c r="K58" s="422"/>
      <c r="L58" s="422"/>
      <c r="M58" s="422"/>
    </row>
    <row r="59" spans="1:13" ht="103.5" customHeight="1" x14ac:dyDescent="0.25">
      <c r="A59" s="423" t="s">
        <v>352</v>
      </c>
      <c r="B59" s="423"/>
      <c r="C59" s="423"/>
      <c r="D59" s="423"/>
      <c r="E59" s="423"/>
      <c r="F59" s="423"/>
      <c r="G59" s="423"/>
      <c r="H59" s="423"/>
      <c r="I59" s="423"/>
      <c r="J59" s="423"/>
      <c r="K59" s="423"/>
      <c r="L59" s="423"/>
      <c r="M59" s="423"/>
    </row>
    <row r="60" spans="1:13" x14ac:dyDescent="0.25">
      <c r="A60" s="50"/>
      <c r="B60" s="50"/>
      <c r="C60" s="50"/>
      <c r="D60" s="50"/>
      <c r="E60" s="50"/>
    </row>
    <row r="61" spans="1:13" x14ac:dyDescent="0.25">
      <c r="A61" s="50"/>
      <c r="B61" s="50"/>
      <c r="C61" s="50"/>
      <c r="D61" s="50"/>
      <c r="E61" s="50"/>
    </row>
    <row r="62" spans="1:13" x14ac:dyDescent="0.25">
      <c r="A62" s="50"/>
      <c r="B62" s="50"/>
      <c r="C62" s="50"/>
      <c r="D62" s="50"/>
      <c r="E62" s="50"/>
    </row>
    <row r="63" spans="1:13" x14ac:dyDescent="0.25">
      <c r="A63" s="50"/>
      <c r="B63" s="50"/>
      <c r="C63" s="50"/>
      <c r="D63" s="50"/>
      <c r="E63" s="50"/>
    </row>
    <row r="64" spans="1:13" x14ac:dyDescent="0.25">
      <c r="A64" s="50"/>
      <c r="B64" s="50"/>
      <c r="C64" s="50"/>
      <c r="D64" s="50"/>
      <c r="E64" s="50"/>
    </row>
    <row r="65" spans="1:5" x14ac:dyDescent="0.25">
      <c r="A65" s="50"/>
      <c r="B65" s="50"/>
      <c r="C65" s="50"/>
      <c r="D65" s="50"/>
      <c r="E65" s="50"/>
    </row>
  </sheetData>
  <sheetProtection password="CEB0" sheet="1" objects="1" scenarios="1"/>
  <mergeCells count="61">
    <mergeCell ref="A57:M57"/>
    <mergeCell ref="A58:M58"/>
    <mergeCell ref="A59:M59"/>
    <mergeCell ref="A54:G54"/>
    <mergeCell ref="I54:M54"/>
    <mergeCell ref="A55:G55"/>
    <mergeCell ref="H55:M55"/>
    <mergeCell ref="A56:M56"/>
    <mergeCell ref="A49:B49"/>
    <mergeCell ref="A50:B50"/>
    <mergeCell ref="A51:D51"/>
    <mergeCell ref="A52:M52"/>
    <mergeCell ref="A53:G53"/>
    <mergeCell ref="I53:M53"/>
    <mergeCell ref="A34:J34"/>
    <mergeCell ref="A35:M35"/>
    <mergeCell ref="A36:M36"/>
    <mergeCell ref="A37:D37"/>
    <mergeCell ref="E37:M51"/>
    <mergeCell ref="A38:B38"/>
    <mergeCell ref="A39:B39"/>
    <mergeCell ref="A40:B40"/>
    <mergeCell ref="A41:B41"/>
    <mergeCell ref="A42:B42"/>
    <mergeCell ref="A43:B43"/>
    <mergeCell ref="A44:B44"/>
    <mergeCell ref="A45:B45"/>
    <mergeCell ref="A46:B46"/>
    <mergeCell ref="A47:B47"/>
    <mergeCell ref="A48:D48"/>
    <mergeCell ref="A29:J29"/>
    <mergeCell ref="A30:L30"/>
    <mergeCell ref="A31:J31"/>
    <mergeCell ref="A32:L32"/>
    <mergeCell ref="A33:J33"/>
    <mergeCell ref="A25:D25"/>
    <mergeCell ref="F25:L25"/>
    <mergeCell ref="A26:L26"/>
    <mergeCell ref="A27:M27"/>
    <mergeCell ref="A28:L28"/>
    <mergeCell ref="A20:D20"/>
    <mergeCell ref="F20:L24"/>
    <mergeCell ref="A21:D21"/>
    <mergeCell ref="A22:D22"/>
    <mergeCell ref="A23:D23"/>
    <mergeCell ref="A24:D24"/>
    <mergeCell ref="A16:J16"/>
    <mergeCell ref="A17:M17"/>
    <mergeCell ref="A18:M18"/>
    <mergeCell ref="A19:D19"/>
    <mergeCell ref="F19:L19"/>
    <mergeCell ref="C9:L9"/>
    <mergeCell ref="A10:J10"/>
    <mergeCell ref="C13:L13"/>
    <mergeCell ref="A14:J14"/>
    <mergeCell ref="A15:L15"/>
    <mergeCell ref="A1:M1"/>
    <mergeCell ref="A2:M2"/>
    <mergeCell ref="A3:M3"/>
    <mergeCell ref="A4:M4"/>
    <mergeCell ref="A5:M5"/>
  </mergeCells>
  <conditionalFormatting sqref="E22">
    <cfRule type="cellIs" dxfId="11" priority="2" operator="lessThan">
      <formula>10</formula>
    </cfRule>
    <cfRule type="cellIs" dxfId="10" priority="3" operator="greaterThanOrEqual">
      <formula>10</formula>
    </cfRule>
  </conditionalFormatting>
  <conditionalFormatting sqref="E23">
    <cfRule type="cellIs" dxfId="9" priority="4" operator="lessThan">
      <formula>10</formula>
    </cfRule>
    <cfRule type="cellIs" dxfId="8" priority="5" operator="greaterThanOrEqual">
      <formula>10</formula>
    </cfRule>
  </conditionalFormatting>
  <conditionalFormatting sqref="E24">
    <cfRule type="cellIs" dxfId="7" priority="6" operator="lessThan">
      <formula>10</formula>
    </cfRule>
    <cfRule type="cellIs" dxfId="6" priority="7" operator="greaterThanOrEqual">
      <formula>10</formula>
    </cfRule>
  </conditionalFormatting>
  <conditionalFormatting sqref="E25">
    <cfRule type="cellIs" dxfId="5" priority="8" operator="lessThan">
      <formula>10</formula>
    </cfRule>
    <cfRule type="cellIs" dxfId="4" priority="9" operator="greaterThanOrEqual">
      <formula>10</formula>
    </cfRule>
  </conditionalFormatting>
  <conditionalFormatting sqref="E20">
    <cfRule type="cellIs" dxfId="3" priority="10" operator="lessThan">
      <formula>10</formula>
    </cfRule>
    <cfRule type="cellIs" dxfId="2" priority="11" operator="greaterThanOrEqual">
      <formula>10</formula>
    </cfRule>
  </conditionalFormatting>
  <conditionalFormatting sqref="E21">
    <cfRule type="cellIs" dxfId="1" priority="12" operator="lessThan">
      <formula>10</formula>
    </cfRule>
    <cfRule type="cellIs" dxfId="0" priority="13" operator="greaterThanOrEqual">
      <formula>10</formula>
    </cfRule>
  </conditionalFormatting>
  <pageMargins left="0.98402777777777795" right="0.39374999999999999" top="1.0388888888888901" bottom="0.39374999999999999" header="0.78749999999999998" footer="0.51180555555555496"/>
  <pageSetup paperSize="9" scale="48" orientation="portrait" useFirstPageNumber="1" r:id="rId1"/>
  <headerFooter>
    <oddHeader>&amp;L&amp;"Arial,Kursiv"&amp;11Anlage zur Kalkulation&amp;R&amp;"Arial,Kursiv"&amp;11&amp;A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zoomScaleNormal="100" workbookViewId="0">
      <selection activeCell="A20" sqref="A20:D20"/>
    </sheetView>
  </sheetViews>
  <sheetFormatPr baseColWidth="10" defaultColWidth="9.109375" defaultRowHeight="13.2" x14ac:dyDescent="0.25"/>
  <cols>
    <col min="1" max="1" width="29.44140625" style="50" customWidth="1"/>
    <col min="2" max="2" width="18.44140625" style="50" customWidth="1"/>
    <col min="3" max="3" width="16.44140625" style="50" customWidth="1"/>
    <col min="4" max="4" width="18.44140625" style="50" customWidth="1"/>
    <col min="5" max="231" width="11.44140625" style="50" customWidth="1"/>
    <col min="232" max="1025" width="11.5546875" style="50"/>
    <col min="1026" max="16384" width="9.109375" style="51"/>
  </cols>
  <sheetData>
    <row r="1" spans="1:1024" s="50" customFormat="1" ht="19.95" customHeight="1" x14ac:dyDescent="0.25">
      <c r="A1" s="318" t="s">
        <v>353</v>
      </c>
      <c r="B1" s="318"/>
      <c r="C1" s="318"/>
      <c r="D1" s="318"/>
    </row>
    <row r="2" spans="1:1024" s="50" customFormat="1" ht="19.95" customHeight="1" x14ac:dyDescent="0.25">
      <c r="A2" s="319" t="str">
        <f>'Anlage A'!C7</f>
        <v>Muster GmbH</v>
      </c>
      <c r="B2" s="319"/>
      <c r="C2" s="319"/>
      <c r="D2" s="319"/>
    </row>
    <row r="3" spans="1:1024" s="50" customFormat="1" ht="19.95" customHeight="1" x14ac:dyDescent="0.25">
      <c r="A3" s="320" t="str">
        <f>'Anlage A'!C8</f>
        <v>Mustereinrichtung</v>
      </c>
      <c r="B3" s="320"/>
      <c r="C3" s="320"/>
      <c r="D3" s="320"/>
    </row>
    <row r="4" spans="1:1024" s="3" customFormat="1" ht="18.149999999999999" customHeight="1" x14ac:dyDescent="0.25">
      <c r="A4" s="21"/>
      <c r="B4" s="22"/>
      <c r="C4" s="26"/>
      <c r="D4" s="26"/>
      <c r="ALL4" s="50"/>
      <c r="ALM4" s="50"/>
      <c r="ALN4" s="50"/>
      <c r="ALO4" s="50"/>
      <c r="ALP4" s="50"/>
      <c r="ALQ4" s="50"/>
      <c r="ALR4" s="50"/>
      <c r="ALS4" s="50"/>
      <c r="ALT4" s="50"/>
      <c r="ALU4" s="50"/>
      <c r="ALV4" s="50"/>
      <c r="ALW4" s="50"/>
      <c r="ALX4" s="50"/>
      <c r="ALY4" s="50"/>
      <c r="ALZ4" s="50"/>
      <c r="AMA4" s="50"/>
      <c r="AMB4" s="50"/>
      <c r="AMC4" s="50"/>
      <c r="AMD4" s="50"/>
      <c r="AME4" s="50"/>
      <c r="AMF4" s="50"/>
      <c r="AMG4" s="50"/>
      <c r="AMH4" s="50"/>
      <c r="AMI4" s="50"/>
      <c r="AMJ4" s="50"/>
    </row>
    <row r="5" spans="1:1024" s="3" customFormat="1" ht="18.149999999999999" customHeight="1" x14ac:dyDescent="0.25">
      <c r="A5" s="21"/>
      <c r="B5" s="21"/>
      <c r="C5" s="23"/>
      <c r="D5" s="23"/>
      <c r="ALL5" s="50"/>
      <c r="ALM5" s="50"/>
      <c r="ALN5" s="50"/>
      <c r="ALO5" s="50"/>
      <c r="ALP5" s="50"/>
      <c r="ALQ5" s="50"/>
      <c r="ALR5" s="50"/>
      <c r="ALS5" s="50"/>
      <c r="ALT5" s="50"/>
      <c r="ALU5" s="50"/>
      <c r="ALV5" s="50"/>
      <c r="ALW5" s="50"/>
      <c r="ALX5" s="50"/>
      <c r="ALY5" s="50"/>
      <c r="ALZ5" s="50"/>
      <c r="AMA5" s="50"/>
      <c r="AMB5" s="50"/>
      <c r="AMC5" s="50"/>
      <c r="AMD5" s="50"/>
      <c r="AME5" s="50"/>
      <c r="AMF5" s="50"/>
      <c r="AMG5" s="50"/>
      <c r="AMH5" s="50"/>
      <c r="AMI5" s="50"/>
      <c r="AMJ5" s="50"/>
    </row>
    <row r="6" spans="1:1024" s="3" customFormat="1" ht="55.5" customHeight="1" x14ac:dyDescent="0.25">
      <c r="A6" s="23"/>
      <c r="B6" s="24" t="s">
        <v>354</v>
      </c>
      <c r="C6" s="25" t="s">
        <v>198</v>
      </c>
      <c r="D6" s="24" t="s">
        <v>355</v>
      </c>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row>
    <row r="7" spans="1:1024" ht="35.1" customHeight="1" x14ac:dyDescent="0.25">
      <c r="A7" s="27" t="s">
        <v>356</v>
      </c>
      <c r="B7" s="289">
        <v>20</v>
      </c>
      <c r="C7" s="28"/>
      <c r="D7" s="289">
        <v>20</v>
      </c>
    </row>
    <row r="8" spans="1:1024" ht="35.1" customHeight="1" x14ac:dyDescent="0.25">
      <c r="A8" s="27" t="s">
        <v>357</v>
      </c>
      <c r="B8" s="290">
        <v>34591.199999999997</v>
      </c>
      <c r="C8" s="29">
        <v>2.4500000000000001E-2</v>
      </c>
      <c r="D8" s="30">
        <f>B8*C8+B8</f>
        <v>35438.684399999998</v>
      </c>
    </row>
    <row r="9" spans="1:1024" ht="35.1" customHeight="1" x14ac:dyDescent="0.25">
      <c r="A9" s="27" t="s">
        <v>358</v>
      </c>
      <c r="B9" s="29">
        <v>1</v>
      </c>
      <c r="C9" s="27"/>
      <c r="D9" s="31">
        <v>1</v>
      </c>
    </row>
    <row r="10" spans="1:1024" ht="35.1" customHeight="1" x14ac:dyDescent="0.25">
      <c r="A10" s="27" t="s">
        <v>359</v>
      </c>
      <c r="B10" s="30">
        <f>B8/B7/B9/365</f>
        <v>4.7385205479452051</v>
      </c>
      <c r="C10" s="27"/>
      <c r="D10" s="30">
        <f>D8/D7/D9/365</f>
        <v>4.854614301369863</v>
      </c>
    </row>
    <row r="11" spans="1:1024" ht="18.149999999999999" customHeight="1" x14ac:dyDescent="0.25"/>
    <row r="12" spans="1:1024" ht="18.149999999999999" customHeight="1" x14ac:dyDescent="0.25"/>
    <row r="13" spans="1:1024" ht="18.149999999999999" customHeight="1" x14ac:dyDescent="0.25"/>
    <row r="14" spans="1:1024" ht="18.149999999999999" customHeight="1" x14ac:dyDescent="0.25"/>
    <row r="15" spans="1:1024" ht="18.149999999999999" customHeight="1" x14ac:dyDescent="0.25"/>
    <row r="16" spans="1:1024" ht="18.149999999999999" customHeight="1" x14ac:dyDescent="0.25"/>
    <row r="17" spans="1:4" ht="18.149999999999999" customHeight="1" x14ac:dyDescent="0.25"/>
    <row r="18" spans="1:4" ht="18.149999999999999" customHeight="1" x14ac:dyDescent="0.25"/>
    <row r="19" spans="1:4" ht="18.149999999999999" customHeight="1" x14ac:dyDescent="0.25">
      <c r="A19" s="291"/>
      <c r="B19" s="291"/>
    </row>
    <row r="20" spans="1:4" ht="41.85" customHeight="1" x14ac:dyDescent="0.25">
      <c r="A20" s="426" t="s">
        <v>360</v>
      </c>
      <c r="B20" s="426"/>
      <c r="C20" s="426"/>
      <c r="D20" s="426"/>
    </row>
    <row r="21" spans="1:4" x14ac:dyDescent="0.25">
      <c r="A21" s="20"/>
      <c r="B21" s="20"/>
      <c r="C21" s="20"/>
      <c r="D21" s="20"/>
    </row>
    <row r="22" spans="1:4" ht="18.149999999999999" customHeight="1" x14ac:dyDescent="0.25">
      <c r="A22" s="20"/>
      <c r="B22" s="20"/>
      <c r="C22" s="20"/>
      <c r="D22" s="20"/>
    </row>
    <row r="23" spans="1:4" ht="18.149999999999999" customHeight="1" x14ac:dyDescent="0.25">
      <c r="A23" s="20"/>
      <c r="B23" s="20"/>
      <c r="C23" s="20"/>
      <c r="D23" s="20"/>
    </row>
    <row r="24" spans="1:4" ht="18.149999999999999" customHeight="1" x14ac:dyDescent="0.25"/>
    <row r="25" spans="1:4" ht="18.149999999999999" customHeight="1" x14ac:dyDescent="0.25"/>
    <row r="26" spans="1:4" ht="18.149999999999999" customHeight="1" x14ac:dyDescent="0.25"/>
    <row r="27" spans="1:4" ht="18.149999999999999" customHeight="1" x14ac:dyDescent="0.25"/>
    <row r="1048574" ht="12.75" customHeight="1" x14ac:dyDescent="0.25"/>
    <row r="1048575" ht="12.75" customHeight="1" x14ac:dyDescent="0.25"/>
    <row r="1048576" ht="12.75" customHeight="1" x14ac:dyDescent="0.25"/>
  </sheetData>
  <sheetProtection password="CEB0" sheet="1" objects="1" scenarios="1"/>
  <mergeCells count="4">
    <mergeCell ref="A1:D1"/>
    <mergeCell ref="A2:D2"/>
    <mergeCell ref="A3:D3"/>
    <mergeCell ref="A20:D20"/>
  </mergeCells>
  <pageMargins left="0.98402777777777795" right="0.39374999999999999" top="1.0388888888888901" bottom="0.39374999999999999" header="0.78749999999999998" footer="0.51180555555555496"/>
  <pageSetup paperSize="9" orientation="portrait" r:id="rId1"/>
  <headerFooter>
    <oddHeader>&amp;L&amp;"Arial,Kursiv"&amp;11Anlage zur Kalkulation&amp;R&amp;"Arial,Kursiv"&amp;11&amp;A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F00"/>
    <pageSetUpPr fitToPage="1"/>
  </sheetPr>
  <dimension ref="A1:AMK1048576"/>
  <sheetViews>
    <sheetView topLeftCell="A24" zoomScaleNormal="100" workbookViewId="0">
      <selection activeCell="E36" sqref="E36"/>
    </sheetView>
  </sheetViews>
  <sheetFormatPr baseColWidth="10" defaultColWidth="9.109375" defaultRowHeight="13.2" x14ac:dyDescent="0.25"/>
  <cols>
    <col min="1" max="1" width="6" style="292" customWidth="1"/>
    <col min="2" max="2" width="12.33203125" style="292" customWidth="1"/>
    <col min="3" max="8" width="16.33203125" style="292" customWidth="1"/>
    <col min="9" max="238" width="10.33203125" style="292" customWidth="1"/>
    <col min="239" max="1025" width="11.5546875" style="3"/>
    <col min="1026" max="16384" width="9.109375" style="51"/>
  </cols>
  <sheetData>
    <row r="1" spans="1:9" ht="19.95" customHeight="1" x14ac:dyDescent="0.25">
      <c r="A1" s="427" t="s">
        <v>361</v>
      </c>
      <c r="B1" s="427"/>
      <c r="C1" s="427"/>
      <c r="D1" s="427"/>
      <c r="E1" s="427"/>
      <c r="F1" s="427"/>
      <c r="G1" s="427"/>
      <c r="H1" s="427"/>
    </row>
    <row r="2" spans="1:9" ht="19.95" customHeight="1" x14ac:dyDescent="0.25">
      <c r="A2" s="319" t="str">
        <f>'Anlage A'!C7</f>
        <v>Muster GmbH</v>
      </c>
      <c r="B2" s="319" t="e">
        <f>IF(ISBLANK(#REF!),"",#REF!&amp;" "&amp;#REF!&amp;", "&amp;#REF!)</f>
        <v>#REF!</v>
      </c>
      <c r="C2" s="319"/>
      <c r="D2" s="319" t="e">
        <f>IF(ISBLANK(#REF!),"",#REF!&amp;" "&amp;#REF!&amp;", "&amp;#REF!)</f>
        <v>#REF!</v>
      </c>
      <c r="E2" s="319" t="e">
        <f>IF(ISBLANK(#REF!),"",#REF!&amp;" "&amp;#REF!&amp;", "&amp;#REF!)</f>
        <v>#REF!</v>
      </c>
      <c r="F2" s="319" t="e">
        <f>IF(ISBLANK(#REF!),"",#REF!&amp;" "&amp;#REF!&amp;", "&amp;#REF!)</f>
        <v>#REF!</v>
      </c>
      <c r="G2" s="319" t="e">
        <f>IF(ISBLANK(#REF!),"",#REF!&amp;" "&amp;#REF!&amp;", "&amp;#REF!)</f>
        <v>#REF!</v>
      </c>
      <c r="H2" s="319"/>
    </row>
    <row r="3" spans="1:9" ht="19.95" customHeight="1" x14ac:dyDescent="0.25">
      <c r="A3" s="320" t="str">
        <f>'Anlage A'!C8</f>
        <v>Mustereinrichtung</v>
      </c>
      <c r="B3" s="320"/>
      <c r="C3" s="320"/>
      <c r="D3" s="320"/>
      <c r="E3" s="320"/>
      <c r="F3" s="320"/>
      <c r="G3" s="320"/>
      <c r="H3" s="320"/>
    </row>
    <row r="4" spans="1:9" ht="20.100000000000001" customHeight="1" x14ac:dyDescent="0.25">
      <c r="A4" s="428"/>
      <c r="B4" s="428"/>
      <c r="C4" s="428"/>
      <c r="D4" s="428"/>
      <c r="E4" s="428"/>
      <c r="F4" s="428"/>
      <c r="G4" s="428"/>
      <c r="H4" s="428"/>
    </row>
    <row r="5" spans="1:9" ht="20.100000000000001" customHeight="1" x14ac:dyDescent="0.25">
      <c r="A5" s="429" t="s">
        <v>1</v>
      </c>
      <c r="B5" s="429"/>
      <c r="C5" s="429"/>
      <c r="D5" s="429"/>
      <c r="E5" s="430"/>
      <c r="F5" s="429" t="s">
        <v>20</v>
      </c>
      <c r="G5" s="429"/>
      <c r="H5" s="429"/>
    </row>
    <row r="6" spans="1:9" ht="20.100000000000001" customHeight="1" x14ac:dyDescent="0.25">
      <c r="A6" s="431" t="str">
        <f>'Anlage A'!C7</f>
        <v>Muster GmbH</v>
      </c>
      <c r="B6" s="431"/>
      <c r="C6" s="431"/>
      <c r="D6" s="293" t="s">
        <v>4</v>
      </c>
      <c r="E6" s="430"/>
      <c r="F6" s="432" t="s">
        <v>362</v>
      </c>
      <c r="G6" s="432"/>
      <c r="H6" s="432"/>
      <c r="I6" s="14"/>
    </row>
    <row r="7" spans="1:9" ht="20.100000000000001" customHeight="1" x14ac:dyDescent="0.25">
      <c r="A7" s="431" t="str">
        <f>'Anlage A'!C8</f>
        <v>Mustereinrichtung</v>
      </c>
      <c r="B7" s="431"/>
      <c r="C7" s="431"/>
      <c r="D7" s="293" t="s">
        <v>4</v>
      </c>
      <c r="E7" s="430"/>
      <c r="F7" s="432"/>
      <c r="G7" s="432"/>
      <c r="H7" s="432"/>
      <c r="I7" s="14"/>
    </row>
    <row r="8" spans="1:9" ht="20.100000000000001" customHeight="1" x14ac:dyDescent="0.25">
      <c r="A8" s="431" t="str">
        <f>'Anlage A'!C9</f>
        <v>Musterstraße 1</v>
      </c>
      <c r="B8" s="431"/>
      <c r="C8" s="431"/>
      <c r="D8" s="293" t="s">
        <v>7</v>
      </c>
      <c r="E8" s="430"/>
      <c r="F8" s="432"/>
      <c r="G8" s="432"/>
      <c r="H8" s="432"/>
    </row>
    <row r="9" spans="1:9" ht="20.100000000000001" customHeight="1" x14ac:dyDescent="0.25">
      <c r="A9" s="431" t="str">
        <f>'Anlage A'!C10</f>
        <v>30999 Musterhausen</v>
      </c>
      <c r="B9" s="431"/>
      <c r="C9" s="431"/>
      <c r="D9" s="293" t="s">
        <v>9</v>
      </c>
      <c r="E9" s="430"/>
      <c r="F9" s="118">
        <f>'Anlage A'!F20</f>
        <v>50</v>
      </c>
      <c r="G9" s="433" t="s">
        <v>21</v>
      </c>
      <c r="H9" s="433"/>
    </row>
    <row r="10" spans="1:9" ht="20.100000000000001" customHeight="1" x14ac:dyDescent="0.25">
      <c r="A10" s="431">
        <f>'Anlage A'!C11</f>
        <v>0</v>
      </c>
      <c r="B10" s="431"/>
      <c r="C10" s="431"/>
      <c r="D10" s="293" t="s">
        <v>11</v>
      </c>
      <c r="E10" s="430"/>
      <c r="F10" s="118">
        <f>'Anlage A'!F21</f>
        <v>50</v>
      </c>
      <c r="G10" s="433" t="s">
        <v>23</v>
      </c>
      <c r="H10" s="433"/>
      <c r="I10" s="3"/>
    </row>
    <row r="11" spans="1:9" ht="20.100000000000001" customHeight="1" x14ac:dyDescent="0.25">
      <c r="A11" s="431">
        <f>'Anlage A'!C12</f>
        <v>0</v>
      </c>
      <c r="B11" s="431"/>
      <c r="C11" s="431"/>
      <c r="D11" s="293" t="s">
        <v>12</v>
      </c>
      <c r="E11" s="430"/>
      <c r="F11" s="118">
        <f>'Anlage A'!F22</f>
        <v>0</v>
      </c>
      <c r="G11" s="433" t="s">
        <v>25</v>
      </c>
      <c r="H11" s="433"/>
      <c r="I11" s="3"/>
    </row>
    <row r="12" spans="1:9" ht="20.100000000000001" customHeight="1" x14ac:dyDescent="0.25">
      <c r="A12" s="431">
        <f>'Anlage A'!C13</f>
        <v>510111222</v>
      </c>
      <c r="B12" s="431"/>
      <c r="C12" s="431"/>
      <c r="D12" s="293" t="s">
        <v>13</v>
      </c>
      <c r="E12" s="430"/>
      <c r="F12" s="118">
        <f>'Anlage A2'!H3</f>
        <v>100</v>
      </c>
      <c r="G12" s="433" t="s">
        <v>363</v>
      </c>
      <c r="H12" s="433"/>
      <c r="I12" s="3"/>
    </row>
    <row r="13" spans="1:9" x14ac:dyDescent="0.25">
      <c r="A13" s="434" t="s">
        <v>364</v>
      </c>
      <c r="B13" s="434"/>
      <c r="C13" s="434"/>
      <c r="D13" s="434"/>
      <c r="E13" s="294">
        <f>'Anlage A2'!H4</f>
        <v>0.98</v>
      </c>
      <c r="F13" s="315"/>
      <c r="G13" s="315"/>
      <c r="H13" s="315"/>
    </row>
    <row r="14" spans="1:9" x14ac:dyDescent="0.25">
      <c r="A14" s="434" t="s">
        <v>365</v>
      </c>
      <c r="B14" s="434"/>
      <c r="C14" s="434"/>
      <c r="D14" s="434"/>
      <c r="E14" s="295">
        <f>'Anlage A2'!H5</f>
        <v>35770</v>
      </c>
      <c r="F14" s="315"/>
      <c r="G14" s="315"/>
      <c r="H14" s="315"/>
    </row>
    <row r="15" spans="1:9" x14ac:dyDescent="0.25">
      <c r="A15" s="434" t="s">
        <v>366</v>
      </c>
      <c r="B15" s="434"/>
      <c r="C15" s="434"/>
      <c r="D15" s="434"/>
      <c r="E15" s="296">
        <f>'Anlage A2'!Q5</f>
        <v>43466</v>
      </c>
      <c r="F15" s="297" t="s">
        <v>94</v>
      </c>
      <c r="G15" s="298">
        <f>'Anlage A2'!S5</f>
        <v>43830</v>
      </c>
      <c r="H15" s="32"/>
    </row>
    <row r="16" spans="1:9" ht="19.2" customHeight="1" x14ac:dyDescent="0.25">
      <c r="A16" s="361" t="s">
        <v>367</v>
      </c>
      <c r="B16" s="361"/>
      <c r="C16" s="361"/>
      <c r="D16" s="299" t="s">
        <v>121</v>
      </c>
      <c r="E16" s="299" t="s">
        <v>124</v>
      </c>
      <c r="F16" s="299" t="s">
        <v>126</v>
      </c>
      <c r="G16" s="299" t="s">
        <v>128</v>
      </c>
      <c r="H16" s="299" t="s">
        <v>130</v>
      </c>
    </row>
    <row r="17" spans="1:8" x14ac:dyDescent="0.25">
      <c r="A17" s="361"/>
      <c r="B17" s="361"/>
      <c r="C17" s="361"/>
      <c r="D17" s="300">
        <f>'Anlage A2'!I9</f>
        <v>0</v>
      </c>
      <c r="E17" s="300">
        <f>'Anlage A2'!I10</f>
        <v>8</v>
      </c>
      <c r="F17" s="300">
        <f>'Anlage A2'!I11</f>
        <v>33</v>
      </c>
      <c r="G17" s="300">
        <f>'Anlage A2'!I12</f>
        <v>36</v>
      </c>
      <c r="H17" s="300">
        <f>'Anlage A2'!I13</f>
        <v>21</v>
      </c>
    </row>
    <row r="18" spans="1:8" x14ac:dyDescent="0.25">
      <c r="A18" s="301"/>
      <c r="B18" s="301"/>
      <c r="C18" s="435" t="s">
        <v>103</v>
      </c>
      <c r="D18" s="435"/>
      <c r="E18" s="435"/>
      <c r="F18" s="436" t="s">
        <v>368</v>
      </c>
      <c r="G18" s="436"/>
      <c r="H18" s="436"/>
    </row>
    <row r="19" spans="1:8" x14ac:dyDescent="0.25">
      <c r="A19" s="301"/>
      <c r="B19" s="301"/>
      <c r="C19" s="302" t="s">
        <v>369</v>
      </c>
      <c r="D19" s="303" t="s">
        <v>370</v>
      </c>
      <c r="E19" s="304" t="s">
        <v>371</v>
      </c>
      <c r="F19" s="305" t="s">
        <v>369</v>
      </c>
      <c r="G19" s="305" t="s">
        <v>370</v>
      </c>
      <c r="H19" s="305" t="s">
        <v>371</v>
      </c>
    </row>
    <row r="20" spans="1:8" ht="19.2" customHeight="1" x14ac:dyDescent="0.25">
      <c r="A20" s="361" t="s">
        <v>121</v>
      </c>
      <c r="B20" s="361"/>
      <c r="C20" s="40">
        <f>'Anlage A2'!M39</f>
        <v>33.297824016867004</v>
      </c>
      <c r="D20" s="33">
        <v>0</v>
      </c>
      <c r="E20" s="40">
        <f>C20+D20</f>
        <v>33.297824016867004</v>
      </c>
      <c r="F20" s="40">
        <f>'Anlage A2'!I39</f>
        <v>29.188685292343663</v>
      </c>
      <c r="G20" s="33">
        <v>0</v>
      </c>
      <c r="H20" s="40">
        <f>F20+G20</f>
        <v>29.188685292343663</v>
      </c>
    </row>
    <row r="21" spans="1:8" ht="19.2" customHeight="1" x14ac:dyDescent="0.25">
      <c r="A21" s="361" t="s">
        <v>124</v>
      </c>
      <c r="B21" s="361"/>
      <c r="C21" s="40">
        <f>'Anlage A2'!M40</f>
        <v>42.689517970342308</v>
      </c>
      <c r="D21" s="33">
        <v>0</v>
      </c>
      <c r="E21" s="40">
        <f>C21+D21</f>
        <v>42.689517970342308</v>
      </c>
      <c r="F21" s="40">
        <f>'Anlage A2'!I40</f>
        <v>17.377223427278537</v>
      </c>
      <c r="G21" s="33">
        <v>0</v>
      </c>
      <c r="H21" s="40">
        <f>F21+G21</f>
        <v>17.377223427278537</v>
      </c>
    </row>
    <row r="22" spans="1:8" ht="19.2" customHeight="1" x14ac:dyDescent="0.25">
      <c r="A22" s="361" t="s">
        <v>126</v>
      </c>
      <c r="B22" s="361"/>
      <c r="C22" s="40">
        <f>'Anlage A2'!M41</f>
        <v>58.86308799006617</v>
      </c>
      <c r="D22" s="33">
        <v>0</v>
      </c>
      <c r="E22" s="40">
        <f>C22+D22</f>
        <v>58.86308799006617</v>
      </c>
      <c r="F22" s="40">
        <f>'Anlage A2'!I41</f>
        <v>17.37722342727853</v>
      </c>
      <c r="G22" s="33">
        <v>0</v>
      </c>
      <c r="H22" s="40">
        <f>F22+G22</f>
        <v>17.37722342727853</v>
      </c>
    </row>
    <row r="23" spans="1:8" ht="19.2" customHeight="1" x14ac:dyDescent="0.25">
      <c r="A23" s="361" t="s">
        <v>128</v>
      </c>
      <c r="B23" s="361"/>
      <c r="C23" s="40">
        <f>'Anlage A2'!M42</f>
        <v>75.726993315509958</v>
      </c>
      <c r="D23" s="33">
        <v>0</v>
      </c>
      <c r="E23" s="40">
        <f>C23+D23</f>
        <v>75.726993315509958</v>
      </c>
      <c r="F23" s="40">
        <f>'Anlage A2'!I42</f>
        <v>17.377223427278537</v>
      </c>
      <c r="G23" s="33">
        <v>0</v>
      </c>
      <c r="H23" s="40">
        <f>F23+G23</f>
        <v>17.377223427278537</v>
      </c>
    </row>
    <row r="24" spans="1:8" ht="19.2" customHeight="1" x14ac:dyDescent="0.25">
      <c r="A24" s="361" t="s">
        <v>130</v>
      </c>
      <c r="B24" s="361"/>
      <c r="C24" s="40">
        <f>'Anlage A2'!M43</f>
        <v>83.287808568632911</v>
      </c>
      <c r="D24" s="33">
        <v>0</v>
      </c>
      <c r="E24" s="40">
        <f>C24+D24</f>
        <v>83.287808568632911</v>
      </c>
      <c r="F24" s="40">
        <f>'Anlage A2'!I43</f>
        <v>17.377223427278537</v>
      </c>
      <c r="G24" s="33">
        <v>0</v>
      </c>
      <c r="H24" s="40">
        <f>F24+G24</f>
        <v>17.377223427278537</v>
      </c>
    </row>
    <row r="25" spans="1:8" x14ac:dyDescent="0.25">
      <c r="A25" s="437"/>
      <c r="B25" s="437"/>
      <c r="C25" s="435" t="s">
        <v>104</v>
      </c>
      <c r="D25" s="435"/>
      <c r="E25" s="435"/>
      <c r="F25" s="436" t="s">
        <v>105</v>
      </c>
      <c r="G25" s="436"/>
      <c r="H25" s="436"/>
    </row>
    <row r="26" spans="1:8" x14ac:dyDescent="0.25">
      <c r="A26" s="437"/>
      <c r="B26" s="437"/>
      <c r="C26" s="302" t="s">
        <v>369</v>
      </c>
      <c r="D26" s="303" t="s">
        <v>370</v>
      </c>
      <c r="E26" s="304" t="s">
        <v>371</v>
      </c>
      <c r="F26" s="305" t="s">
        <v>369</v>
      </c>
      <c r="G26" s="305" t="s">
        <v>370</v>
      </c>
      <c r="H26" s="305" t="s">
        <v>371</v>
      </c>
    </row>
    <row r="27" spans="1:8" ht="19.2" customHeight="1" x14ac:dyDescent="0.25">
      <c r="A27" s="361" t="s">
        <v>372</v>
      </c>
      <c r="B27" s="361"/>
      <c r="C27" s="40">
        <f>'Anlage A2'!O39</f>
        <v>16.297315002659406</v>
      </c>
      <c r="D27" s="33">
        <v>0</v>
      </c>
      <c r="E27" s="40">
        <f>C27+D27</f>
        <v>16.297315002659406</v>
      </c>
      <c r="F27" s="40">
        <f>'Anlage A2'!Q39</f>
        <v>4.8923679060665366</v>
      </c>
      <c r="G27" s="33">
        <v>0</v>
      </c>
      <c r="H27" s="40">
        <f>F27+G27</f>
        <v>4.8923679060665366</v>
      </c>
    </row>
    <row r="28" spans="1:8" ht="19.2" customHeight="1" x14ac:dyDescent="0.25">
      <c r="A28" s="438" t="s">
        <v>373</v>
      </c>
      <c r="B28" s="438"/>
      <c r="C28" s="438"/>
      <c r="D28" s="438"/>
      <c r="E28" s="438" t="s">
        <v>179</v>
      </c>
      <c r="F28" s="438"/>
      <c r="G28" s="439" t="s">
        <v>374</v>
      </c>
      <c r="H28" s="439"/>
    </row>
    <row r="29" spans="1:8" x14ac:dyDescent="0.25">
      <c r="A29" s="440"/>
      <c r="B29" s="440"/>
      <c r="C29" s="305" t="s">
        <v>51</v>
      </c>
      <c r="D29" s="306" t="s">
        <v>52</v>
      </c>
      <c r="E29" s="302" t="s">
        <v>371</v>
      </c>
      <c r="F29" s="304" t="s">
        <v>375</v>
      </c>
      <c r="G29" s="305" t="s">
        <v>371</v>
      </c>
      <c r="H29" s="305" t="s">
        <v>376</v>
      </c>
    </row>
    <row r="30" spans="1:8" x14ac:dyDescent="0.25">
      <c r="A30" s="440"/>
      <c r="B30" s="440"/>
      <c r="C30" s="303" t="s">
        <v>371</v>
      </c>
      <c r="D30" s="304" t="s">
        <v>371</v>
      </c>
      <c r="E30" s="40">
        <f>'Anlage A2'!K34</f>
        <v>2.795638803466592E-5</v>
      </c>
      <c r="F30" s="40">
        <f>'Anlage A2'!J34</f>
        <v>1</v>
      </c>
      <c r="G30" s="40">
        <f>'Anlage B'!D10</f>
        <v>4.854614301369863</v>
      </c>
      <c r="H30" s="307">
        <f>'Anlage B'!D7</f>
        <v>20</v>
      </c>
    </row>
    <row r="31" spans="1:8" x14ac:dyDescent="0.25">
      <c r="A31" s="429" t="s">
        <v>53</v>
      </c>
      <c r="B31" s="429"/>
      <c r="C31" s="40">
        <f>'Anlage A'!E46</f>
        <v>19.5</v>
      </c>
      <c r="D31" s="40">
        <f>'Anlage A'!G46</f>
        <v>18.5</v>
      </c>
      <c r="E31" s="430"/>
      <c r="F31" s="430"/>
      <c r="G31" s="430"/>
      <c r="H31" s="430"/>
    </row>
    <row r="32" spans="1:8" x14ac:dyDescent="0.25">
      <c r="A32" s="429" t="s">
        <v>55</v>
      </c>
      <c r="B32" s="429"/>
      <c r="C32" s="40">
        <f>'Anlage A'!E47</f>
        <v>17.2</v>
      </c>
      <c r="D32" s="40">
        <f>'Anlage A'!G47</f>
        <v>17.2</v>
      </c>
      <c r="E32" s="430"/>
      <c r="F32" s="430"/>
      <c r="G32" s="430"/>
      <c r="H32" s="430"/>
    </row>
    <row r="33" spans="1:1024" x14ac:dyDescent="0.25">
      <c r="A33" s="429" t="s">
        <v>56</v>
      </c>
      <c r="B33" s="429"/>
      <c r="C33" s="40">
        <f>'Anlage A'!E48</f>
        <v>0</v>
      </c>
      <c r="D33" s="40">
        <f>'Anlage A'!G48</f>
        <v>0</v>
      </c>
      <c r="E33" s="430"/>
      <c r="F33" s="430"/>
      <c r="G33" s="430"/>
      <c r="H33" s="430"/>
    </row>
    <row r="34" spans="1:1024" ht="20.100000000000001" customHeight="1" x14ac:dyDescent="0.25">
      <c r="A34" s="34"/>
      <c r="B34" s="443" t="s">
        <v>212</v>
      </c>
      <c r="C34" s="443"/>
      <c r="D34" s="441" t="s">
        <v>377</v>
      </c>
      <c r="E34" s="441" t="s">
        <v>378</v>
      </c>
      <c r="F34" s="441" t="s">
        <v>214</v>
      </c>
      <c r="G34" s="441" t="s">
        <v>379</v>
      </c>
      <c r="H34" s="441" t="s">
        <v>380</v>
      </c>
    </row>
    <row r="35" spans="1:1024" s="292" customFormat="1" ht="20.100000000000001" customHeight="1" x14ac:dyDescent="0.25">
      <c r="A35" s="35" t="s">
        <v>19</v>
      </c>
      <c r="B35" s="36" t="s">
        <v>381</v>
      </c>
      <c r="C35" s="37"/>
      <c r="D35" s="441"/>
      <c r="E35" s="441"/>
      <c r="F35" s="441"/>
      <c r="G35" s="441"/>
      <c r="H35" s="441"/>
      <c r="ALS35" s="3"/>
      <c r="ALT35" s="3"/>
      <c r="ALU35" s="3"/>
      <c r="ALV35" s="3"/>
      <c r="ALW35" s="3"/>
      <c r="ALX35" s="3"/>
      <c r="ALY35" s="3"/>
      <c r="ALZ35" s="3"/>
      <c r="AMA35" s="3"/>
      <c r="AMB35" s="3"/>
      <c r="AMC35" s="3"/>
      <c r="AMD35" s="3"/>
      <c r="AME35" s="3"/>
      <c r="AMF35" s="3"/>
      <c r="AMG35" s="3"/>
      <c r="AMH35" s="3"/>
      <c r="AMI35" s="3"/>
      <c r="AMJ35" s="3"/>
    </row>
    <row r="36" spans="1:1024" s="292" customFormat="1" ht="20.100000000000001" customHeight="1" x14ac:dyDescent="0.25">
      <c r="A36" s="38" t="s">
        <v>120</v>
      </c>
      <c r="B36" s="442" t="s">
        <v>121</v>
      </c>
      <c r="C36" s="442"/>
      <c r="D36" s="124">
        <f>'Anlage A2'!R9</f>
        <v>7.8780954371265155</v>
      </c>
      <c r="E36" s="40">
        <f>'Anlage A2'!J8</f>
        <v>42000</v>
      </c>
      <c r="F36" s="39">
        <f>'Anlage A2'!S9</f>
        <v>0</v>
      </c>
      <c r="G36" s="40">
        <f>'Anlage A2'!J9</f>
        <v>0</v>
      </c>
      <c r="H36" s="40">
        <f>'Anlage A2'!K9</f>
        <v>14.606130894075005</v>
      </c>
      <c r="ALS36" s="3"/>
      <c r="ALT36" s="3"/>
      <c r="ALU36" s="3"/>
      <c r="ALV36" s="3"/>
      <c r="ALW36" s="3"/>
      <c r="ALX36" s="3"/>
      <c r="ALY36" s="3"/>
      <c r="ALZ36" s="3"/>
      <c r="AMA36" s="3"/>
      <c r="AMB36" s="3"/>
      <c r="AMC36" s="3"/>
      <c r="AMD36" s="3"/>
      <c r="AME36" s="3"/>
      <c r="AMF36" s="3"/>
      <c r="AMG36" s="3"/>
      <c r="AMH36" s="3"/>
      <c r="AMI36" s="3"/>
      <c r="AMJ36" s="3"/>
    </row>
    <row r="37" spans="1:1024" s="292" customFormat="1" ht="20.100000000000001" customHeight="1" x14ac:dyDescent="0.25">
      <c r="A37" s="38" t="s">
        <v>123</v>
      </c>
      <c r="B37" s="442" t="s">
        <v>124</v>
      </c>
      <c r="C37" s="442"/>
      <c r="D37" s="124">
        <f>'Anlage A2'!R10</f>
        <v>4.7949551212109576</v>
      </c>
      <c r="E37" s="40">
        <f>E36</f>
        <v>42000</v>
      </c>
      <c r="F37" s="39">
        <f>'Anlage A2'!S10</f>
        <v>1.6684202036868312</v>
      </c>
      <c r="G37" s="40">
        <f>'Anlage A2'!J10</f>
        <v>70073.648554846906</v>
      </c>
      <c r="H37" s="40">
        <f>'Anlage A2'!K10</f>
        <v>23.997824847550312</v>
      </c>
      <c r="ALS37" s="3"/>
      <c r="ALT37" s="3"/>
      <c r="ALU37" s="3"/>
      <c r="ALV37" s="3"/>
      <c r="ALW37" s="3"/>
      <c r="ALX37" s="3"/>
      <c r="ALY37" s="3"/>
      <c r="ALZ37" s="3"/>
      <c r="AMA37" s="3"/>
      <c r="AMB37" s="3"/>
      <c r="AMC37" s="3"/>
      <c r="AMD37" s="3"/>
      <c r="AME37" s="3"/>
      <c r="AMF37" s="3"/>
      <c r="AMG37" s="3"/>
      <c r="AMH37" s="3"/>
      <c r="AMI37" s="3"/>
      <c r="AMJ37" s="3"/>
    </row>
    <row r="38" spans="1:1024" s="292" customFormat="1" ht="20.100000000000001" customHeight="1" x14ac:dyDescent="0.25">
      <c r="A38" s="38" t="s">
        <v>125</v>
      </c>
      <c r="B38" s="442" t="s">
        <v>126</v>
      </c>
      <c r="C38" s="442"/>
      <c r="D38" s="124">
        <f>'Anlage A2'!R11</f>
        <v>2.8644385770240217</v>
      </c>
      <c r="E38" s="40">
        <f>E36</f>
        <v>42000</v>
      </c>
      <c r="F38" s="39">
        <f>'Anlage A2'!S11</f>
        <v>11.520582170864701</v>
      </c>
      <c r="G38" s="40">
        <f>'Anlage A2'!J11</f>
        <v>483864.45117631741</v>
      </c>
      <c r="H38" s="40">
        <f>'Anlage A2'!K11</f>
        <v>40.171394867274174</v>
      </c>
      <c r="ALS38" s="3"/>
      <c r="ALT38" s="3"/>
      <c r="ALU38" s="3"/>
      <c r="ALV38" s="3"/>
      <c r="ALW38" s="3"/>
      <c r="ALX38" s="3"/>
      <c r="ALY38" s="3"/>
      <c r="ALZ38" s="3"/>
      <c r="AMA38" s="3"/>
      <c r="AMB38" s="3"/>
      <c r="AMC38" s="3"/>
      <c r="AMD38" s="3"/>
      <c r="AME38" s="3"/>
      <c r="AMF38" s="3"/>
      <c r="AMG38" s="3"/>
      <c r="AMH38" s="3"/>
      <c r="AMI38" s="3"/>
      <c r="AMJ38" s="3"/>
    </row>
    <row r="39" spans="1:1024" s="292" customFormat="1" ht="20.100000000000001" customHeight="1" x14ac:dyDescent="0.25">
      <c r="A39" s="38" t="s">
        <v>127</v>
      </c>
      <c r="B39" s="442" t="s">
        <v>128</v>
      </c>
      <c r="C39" s="442"/>
      <c r="D39" s="124">
        <f>'Anlage A2'!R12</f>
        <v>2.0174960552829071</v>
      </c>
      <c r="E39" s="40">
        <f>E36</f>
        <v>42000</v>
      </c>
      <c r="F39" s="39">
        <f>'Anlage A2'!S12</f>
        <v>17.843901060293192</v>
      </c>
      <c r="G39" s="40">
        <f>'Anlage A2'!J12</f>
        <v>749443.84453231411</v>
      </c>
      <c r="H39" s="40">
        <f>'Anlage A2'!K12</f>
        <v>57.035300192717962</v>
      </c>
      <c r="ALS39" s="3"/>
      <c r="ALT39" s="3"/>
      <c r="ALU39" s="3"/>
      <c r="ALV39" s="3"/>
      <c r="ALW39" s="3"/>
      <c r="ALX39" s="3"/>
      <c r="ALY39" s="3"/>
      <c r="ALZ39" s="3"/>
      <c r="AMA39" s="3"/>
      <c r="AMB39" s="3"/>
      <c r="AMC39" s="3"/>
      <c r="AMD39" s="3"/>
      <c r="AME39" s="3"/>
      <c r="AMF39" s="3"/>
      <c r="AMG39" s="3"/>
      <c r="AMH39" s="3"/>
      <c r="AMI39" s="3"/>
      <c r="AMJ39" s="3"/>
    </row>
    <row r="40" spans="1:1024" s="292" customFormat="1" ht="20.100000000000001" customHeight="1" x14ac:dyDescent="0.25">
      <c r="A40" s="38" t="s">
        <v>129</v>
      </c>
      <c r="B40" s="442" t="s">
        <v>130</v>
      </c>
      <c r="C40" s="442"/>
      <c r="D40" s="124">
        <f>'Anlage A2'!R13</f>
        <v>1.7813531410748902</v>
      </c>
      <c r="E40" s="40">
        <f>E36</f>
        <v>42000</v>
      </c>
      <c r="F40" s="39">
        <f>'Anlage A2'!S13</f>
        <v>11.788791068865965</v>
      </c>
      <c r="G40" s="40">
        <f>'Anlage A2'!J13</f>
        <v>495129.22489237058</v>
      </c>
      <c r="H40" s="40">
        <f>'Anlage A2'!K13</f>
        <v>64.596115445840908</v>
      </c>
      <c r="ALS40" s="3"/>
      <c r="ALT40" s="3"/>
      <c r="ALU40" s="3"/>
      <c r="ALV40" s="3"/>
      <c r="ALW40" s="3"/>
      <c r="ALX40" s="3"/>
      <c r="ALY40" s="3"/>
      <c r="ALZ40" s="3"/>
      <c r="AMA40" s="3"/>
      <c r="AMB40" s="3"/>
      <c r="AMC40" s="3"/>
      <c r="AMD40" s="3"/>
      <c r="AME40" s="3"/>
      <c r="AMF40" s="3"/>
      <c r="AMG40" s="3"/>
      <c r="AMH40" s="3"/>
      <c r="AMI40" s="3"/>
      <c r="AMJ40" s="3"/>
    </row>
    <row r="41" spans="1:1024" s="292" customFormat="1" ht="20.100000000000001" customHeight="1" x14ac:dyDescent="0.25">
      <c r="A41" s="38" t="s">
        <v>132</v>
      </c>
      <c r="B41" s="442" t="s">
        <v>382</v>
      </c>
      <c r="C41" s="442"/>
      <c r="D41" s="41" t="s">
        <v>122</v>
      </c>
      <c r="E41" s="40">
        <f>'Anlage A2'!J15/'Anlage A2'!I15</f>
        <v>56000</v>
      </c>
      <c r="F41" s="39">
        <f>'Anlage A2'!I15</f>
        <v>1</v>
      </c>
      <c r="G41" s="40">
        <f>'Anlage A2'!J15</f>
        <v>56000</v>
      </c>
      <c r="H41" s="40">
        <f>'Anlage A2'!K15</f>
        <v>1.5655577299412915</v>
      </c>
      <c r="ALS41" s="3"/>
      <c r="ALT41" s="3"/>
      <c r="ALU41" s="3"/>
      <c r="ALV41" s="3"/>
      <c r="ALW41" s="3"/>
      <c r="ALX41" s="3"/>
      <c r="ALY41" s="3"/>
      <c r="ALZ41" s="3"/>
      <c r="AMA41" s="3"/>
      <c r="AMB41" s="3"/>
      <c r="AMC41" s="3"/>
      <c r="AMD41" s="3"/>
      <c r="AME41" s="3"/>
      <c r="AMF41" s="3"/>
      <c r="AMG41" s="3"/>
      <c r="AMH41" s="3"/>
      <c r="AMI41" s="3"/>
      <c r="AMJ41" s="3"/>
    </row>
    <row r="42" spans="1:1024" s="292" customFormat="1" ht="20.100000000000001" customHeight="1" x14ac:dyDescent="0.25">
      <c r="A42" s="38" t="s">
        <v>137</v>
      </c>
      <c r="B42" s="442" t="s">
        <v>233</v>
      </c>
      <c r="C42" s="442"/>
      <c r="D42" s="41" t="s">
        <v>122</v>
      </c>
      <c r="E42" s="40">
        <f>G42/F42</f>
        <v>11329.381249999995</v>
      </c>
      <c r="F42" s="39">
        <f>'Anlage A3'!X64</f>
        <v>2</v>
      </c>
      <c r="G42" s="40">
        <f>'Anlage A2'!J16</f>
        <v>22658.76249999999</v>
      </c>
      <c r="H42" s="40">
        <f>'Anlage A2'!K16</f>
        <v>0.63345715683533654</v>
      </c>
      <c r="ALS42" s="3"/>
      <c r="ALT42" s="3"/>
      <c r="ALU42" s="3"/>
      <c r="ALV42" s="3"/>
      <c r="ALW42" s="3"/>
      <c r="ALX42" s="3"/>
      <c r="ALY42" s="3"/>
      <c r="ALZ42" s="3"/>
      <c r="AMA42" s="3"/>
      <c r="AMB42" s="3"/>
      <c r="AMC42" s="3"/>
      <c r="AMD42" s="3"/>
      <c r="AME42" s="3"/>
      <c r="AMF42" s="3"/>
      <c r="AMG42" s="3"/>
      <c r="AMH42" s="3"/>
      <c r="AMI42" s="3"/>
      <c r="AMJ42" s="3"/>
    </row>
    <row r="43" spans="1:1024" s="292" customFormat="1" ht="20.100000000000001" customHeight="1" x14ac:dyDescent="0.25">
      <c r="A43" s="38" t="s">
        <v>139</v>
      </c>
      <c r="B43" s="442" t="s">
        <v>383</v>
      </c>
      <c r="C43" s="442"/>
      <c r="D43" s="124">
        <f>'Anlage A2'!D17</f>
        <v>14</v>
      </c>
      <c r="E43" s="40">
        <f>G43/F43</f>
        <v>48910</v>
      </c>
      <c r="F43" s="42">
        <f>'Anlage A2'!J17/'Anlage A2'!I17</f>
        <v>0.14285714285714285</v>
      </c>
      <c r="G43" s="40">
        <f>'Anlage A2'!J17</f>
        <v>6987.1428571428569</v>
      </c>
      <c r="H43" s="40">
        <f>'Anlage A2'!K17</f>
        <v>0.19533527696793002</v>
      </c>
      <c r="ALS43" s="3"/>
      <c r="ALT43" s="3"/>
      <c r="ALU43" s="3"/>
      <c r="ALV43" s="3"/>
      <c r="ALW43" s="3"/>
      <c r="ALX43" s="3"/>
      <c r="ALY43" s="3"/>
      <c r="ALZ43" s="3"/>
      <c r="AMA43" s="3"/>
      <c r="AMB43" s="3"/>
      <c r="AMC43" s="3"/>
      <c r="AMD43" s="3"/>
      <c r="AME43" s="3"/>
      <c r="AMF43" s="3"/>
      <c r="AMG43" s="3"/>
      <c r="AMH43" s="3"/>
      <c r="AMI43" s="3"/>
      <c r="AMJ43" s="3"/>
    </row>
    <row r="44" spans="1:1024" s="292" customFormat="1" ht="20.100000000000001" customHeight="1" x14ac:dyDescent="0.25">
      <c r="A44" s="35" t="s">
        <v>26</v>
      </c>
      <c r="B44" s="444" t="s">
        <v>384</v>
      </c>
      <c r="C44" s="444"/>
      <c r="D44" s="43"/>
      <c r="E44" s="43"/>
      <c r="F44" s="43"/>
      <c r="G44" s="43"/>
      <c r="H44" s="44"/>
      <c r="ALS44" s="3"/>
      <c r="ALT44" s="3"/>
      <c r="ALU44" s="3"/>
      <c r="ALV44" s="3"/>
      <c r="ALW44" s="3"/>
      <c r="ALX44" s="3"/>
      <c r="ALY44" s="3"/>
      <c r="ALZ44" s="3"/>
      <c r="AMA44" s="3"/>
      <c r="AMB44" s="3"/>
      <c r="AMC44" s="3"/>
      <c r="AMD44" s="3"/>
      <c r="AME44" s="3"/>
      <c r="AMF44" s="3"/>
      <c r="AMG44" s="3"/>
      <c r="AMH44" s="3"/>
      <c r="AMI44" s="3"/>
      <c r="AMJ44" s="3"/>
    </row>
    <row r="45" spans="1:1024" s="292" customFormat="1" ht="20.100000000000001" customHeight="1" x14ac:dyDescent="0.25">
      <c r="A45" s="38" t="s">
        <v>152</v>
      </c>
      <c r="B45" s="442" t="s">
        <v>153</v>
      </c>
      <c r="C45" s="442"/>
      <c r="D45" s="124">
        <f>'Anlage A2'!I21</f>
        <v>27.2</v>
      </c>
      <c r="E45" s="40">
        <f>G45/F45</f>
        <v>50000</v>
      </c>
      <c r="F45" s="42">
        <f>F$12/D45</f>
        <v>3.6764705882352944</v>
      </c>
      <c r="G45" s="40">
        <f>'Anlage A2'!J21</f>
        <v>183823.52941176473</v>
      </c>
      <c r="H45" s="40">
        <f>'Anlage A2'!K21</f>
        <v>5.1390419181371181</v>
      </c>
      <c r="ALS45" s="3"/>
      <c r="ALT45" s="3"/>
      <c r="ALU45" s="3"/>
      <c r="ALV45" s="3"/>
      <c r="ALW45" s="3"/>
      <c r="ALX45" s="3"/>
      <c r="ALY45" s="3"/>
      <c r="ALZ45" s="3"/>
      <c r="AMA45" s="3"/>
      <c r="AMB45" s="3"/>
      <c r="AMC45" s="3"/>
      <c r="AMD45" s="3"/>
      <c r="AME45" s="3"/>
      <c r="AMF45" s="3"/>
      <c r="AMG45" s="3"/>
      <c r="AMH45" s="3"/>
      <c r="AMI45" s="3"/>
      <c r="AMJ45" s="3"/>
    </row>
    <row r="46" spans="1:1024" s="292" customFormat="1" ht="20.100000000000001" customHeight="1" x14ac:dyDescent="0.25">
      <c r="A46" s="38" t="s">
        <v>154</v>
      </c>
      <c r="B46" s="442" t="s">
        <v>155</v>
      </c>
      <c r="C46" s="442"/>
      <c r="D46" s="124">
        <f>'Anlage A2'!I22</f>
        <v>6.3</v>
      </c>
      <c r="E46" s="40">
        <f>G46/F46</f>
        <v>33000.000000000007</v>
      </c>
      <c r="F46" s="42">
        <f>F$12/D46</f>
        <v>15.873015873015873</v>
      </c>
      <c r="G46" s="40">
        <f>'Anlage A2'!J22</f>
        <v>523809.5238095239</v>
      </c>
      <c r="H46" s="40">
        <f>'Anlage A2'!K22</f>
        <v>14.643822303872629</v>
      </c>
      <c r="ALS46" s="3"/>
      <c r="ALT46" s="3"/>
      <c r="ALU46" s="3"/>
      <c r="ALV46" s="3"/>
      <c r="ALW46" s="3"/>
      <c r="ALX46" s="3"/>
      <c r="ALY46" s="3"/>
      <c r="ALZ46" s="3"/>
      <c r="AMA46" s="3"/>
      <c r="AMB46" s="3"/>
      <c r="AMC46" s="3"/>
      <c r="AMD46" s="3"/>
      <c r="AME46" s="3"/>
      <c r="AMF46" s="3"/>
      <c r="AMG46" s="3"/>
      <c r="AMH46" s="3"/>
      <c r="AMI46" s="3"/>
      <c r="AMJ46" s="3"/>
    </row>
    <row r="47" spans="1:1024" s="292" customFormat="1" ht="20.100000000000001" customHeight="1" x14ac:dyDescent="0.25">
      <c r="A47" s="38" t="s">
        <v>156</v>
      </c>
      <c r="B47" s="442" t="s">
        <v>157</v>
      </c>
      <c r="C47" s="442"/>
      <c r="D47" s="124">
        <f>'Anlage A2'!I23</f>
        <v>72.5</v>
      </c>
      <c r="E47" s="40">
        <f>G47/F47</f>
        <v>35000</v>
      </c>
      <c r="F47" s="42">
        <f>F$12/D47</f>
        <v>1.3793103448275863</v>
      </c>
      <c r="G47" s="40">
        <f>'Anlage A2'!J23</f>
        <v>48275.862068965522</v>
      </c>
      <c r="H47" s="40">
        <f>'Anlage A2'!K23</f>
        <v>1.34961873270801</v>
      </c>
      <c r="ALS47" s="3"/>
      <c r="ALT47" s="3"/>
      <c r="ALU47" s="3"/>
      <c r="ALV47" s="3"/>
      <c r="ALW47" s="3"/>
      <c r="ALX47" s="3"/>
      <c r="ALY47" s="3"/>
      <c r="ALZ47" s="3"/>
      <c r="AMA47" s="3"/>
      <c r="AMB47" s="3"/>
      <c r="AMC47" s="3"/>
      <c r="AMD47" s="3"/>
      <c r="AME47" s="3"/>
      <c r="AMF47" s="3"/>
      <c r="AMG47" s="3"/>
      <c r="AMH47" s="3"/>
      <c r="AMI47" s="3"/>
      <c r="AMJ47" s="3"/>
    </row>
    <row r="48" spans="1:1024" s="292" customFormat="1" ht="20.100000000000001" customHeight="1" x14ac:dyDescent="0.25">
      <c r="A48" s="38" t="s">
        <v>158</v>
      </c>
      <c r="B48" s="442" t="s">
        <v>159</v>
      </c>
      <c r="C48" s="442"/>
      <c r="D48" s="124">
        <f>'Anlage A2'!I24</f>
        <v>142.44999999999999</v>
      </c>
      <c r="E48" s="40">
        <f>G48/F48</f>
        <v>56980.000000000007</v>
      </c>
      <c r="F48" s="42">
        <f>F$12/D48</f>
        <v>0.70200070200070208</v>
      </c>
      <c r="G48" s="40">
        <f>'Anlage A2'!J24</f>
        <v>40000.000000000007</v>
      </c>
      <c r="H48" s="40">
        <f>'Anlage A2'!K24</f>
        <v>1.118255521386637</v>
      </c>
      <c r="ALS48" s="3"/>
      <c r="ALT48" s="3"/>
      <c r="ALU48" s="3"/>
      <c r="ALV48" s="3"/>
      <c r="ALW48" s="3"/>
      <c r="ALX48" s="3"/>
      <c r="ALY48" s="3"/>
      <c r="ALZ48" s="3"/>
      <c r="AMA48" s="3"/>
      <c r="AMB48" s="3"/>
      <c r="AMC48" s="3"/>
      <c r="AMD48" s="3"/>
      <c r="AME48" s="3"/>
      <c r="AMF48" s="3"/>
      <c r="AMG48" s="3"/>
      <c r="AMH48" s="3"/>
      <c r="AMI48" s="3"/>
      <c r="AMJ48" s="3"/>
    </row>
    <row r="49" spans="1:1024" s="292" customFormat="1" ht="15.6" customHeight="1" x14ac:dyDescent="0.25">
      <c r="A49" s="51"/>
      <c r="B49" s="51"/>
      <c r="C49" s="51"/>
      <c r="D49" s="51"/>
      <c r="E49" s="51"/>
      <c r="F49" s="51"/>
      <c r="G49" s="51"/>
      <c r="H49" s="51"/>
      <c r="ALS49" s="3"/>
      <c r="ALT49" s="3"/>
      <c r="ALU49" s="3"/>
      <c r="ALV49" s="3"/>
      <c r="ALW49" s="3"/>
      <c r="ALX49" s="3"/>
      <c r="ALY49" s="3"/>
      <c r="ALZ49" s="3"/>
      <c r="AMA49" s="3"/>
      <c r="AMB49" s="3"/>
      <c r="AMC49" s="3"/>
      <c r="AMD49" s="3"/>
      <c r="AME49" s="3"/>
      <c r="AMF49" s="3"/>
      <c r="AMG49" s="3"/>
      <c r="AMH49" s="3"/>
      <c r="AMI49" s="3"/>
      <c r="AMJ49" s="3"/>
    </row>
    <row r="50" spans="1:1024" s="292" customFormat="1" ht="15.6" customHeight="1" x14ac:dyDescent="0.25">
      <c r="A50" s="3"/>
      <c r="B50" s="3"/>
      <c r="C50" s="3"/>
      <c r="D50" s="3"/>
      <c r="E50" s="3"/>
      <c r="F50" s="3"/>
      <c r="G50" s="3"/>
      <c r="H50" s="3"/>
      <c r="ALS50" s="3"/>
      <c r="ALT50" s="3"/>
      <c r="ALU50" s="3"/>
      <c r="ALV50" s="3"/>
      <c r="ALW50" s="3"/>
      <c r="ALX50" s="3"/>
      <c r="ALY50" s="3"/>
      <c r="ALZ50" s="3"/>
      <c r="AMA50" s="3"/>
      <c r="AMB50" s="3"/>
      <c r="AMC50" s="3"/>
      <c r="AMD50" s="3"/>
      <c r="AME50" s="3"/>
      <c r="AMF50" s="3"/>
      <c r="AMG50" s="3"/>
      <c r="AMH50" s="3"/>
      <c r="AMI50" s="3"/>
      <c r="AMJ50" s="3"/>
    </row>
    <row r="51" spans="1:1024" s="292" customFormat="1" ht="15.6" customHeight="1" x14ac:dyDescent="0.25">
      <c r="A51" s="3"/>
      <c r="B51" s="3"/>
      <c r="C51" s="3"/>
      <c r="D51" s="3"/>
      <c r="E51" s="3"/>
      <c r="F51" s="3"/>
      <c r="G51" s="3"/>
      <c r="H51" s="3"/>
      <c r="ALS51" s="3"/>
      <c r="ALT51" s="3"/>
      <c r="ALU51" s="3"/>
      <c r="ALV51" s="3"/>
      <c r="ALW51" s="3"/>
      <c r="ALX51" s="3"/>
      <c r="ALY51" s="3"/>
      <c r="ALZ51" s="3"/>
      <c r="AMA51" s="3"/>
      <c r="AMB51" s="3"/>
      <c r="AMC51" s="3"/>
      <c r="AMD51" s="3"/>
      <c r="AME51" s="3"/>
      <c r="AMF51" s="3"/>
      <c r="AMG51" s="3"/>
      <c r="AMH51" s="3"/>
      <c r="AMI51" s="3"/>
      <c r="AMJ51" s="3"/>
    </row>
    <row r="52" spans="1:1024" s="292" customFormat="1" ht="15.6" customHeight="1" x14ac:dyDescent="0.25">
      <c r="A52" s="3"/>
      <c r="B52" s="3"/>
      <c r="C52" s="3"/>
      <c r="D52" s="3"/>
      <c r="E52" s="3"/>
      <c r="F52" s="3"/>
      <c r="G52" s="3"/>
      <c r="H52" s="3"/>
      <c r="ALS52" s="3"/>
      <c r="ALT52" s="3"/>
      <c r="ALU52" s="3"/>
      <c r="ALV52" s="3"/>
      <c r="ALW52" s="3"/>
      <c r="ALX52" s="3"/>
      <c r="ALY52" s="3"/>
      <c r="ALZ52" s="3"/>
      <c r="AMA52" s="3"/>
      <c r="AMB52" s="3"/>
      <c r="AMC52" s="3"/>
      <c r="AMD52" s="3"/>
      <c r="AME52" s="3"/>
      <c r="AMF52" s="3"/>
      <c r="AMG52" s="3"/>
      <c r="AMH52" s="3"/>
      <c r="AMI52" s="3"/>
      <c r="AMJ52" s="3"/>
    </row>
    <row r="53" spans="1:1024" s="292" customFormat="1" ht="15.6" customHeight="1" x14ac:dyDescent="0.25">
      <c r="A53" s="3"/>
      <c r="B53" s="3"/>
      <c r="C53" s="3"/>
      <c r="D53" s="3"/>
      <c r="E53" s="3"/>
      <c r="F53" s="3"/>
      <c r="G53" s="3"/>
      <c r="H53" s="3"/>
      <c r="ALS53" s="3"/>
      <c r="ALT53" s="3"/>
      <c r="ALU53" s="3"/>
      <c r="ALV53" s="3"/>
      <c r="ALW53" s="3"/>
      <c r="ALX53" s="3"/>
      <c r="ALY53" s="3"/>
      <c r="ALZ53" s="3"/>
      <c r="AMA53" s="3"/>
      <c r="AMB53" s="3"/>
      <c r="AMC53" s="3"/>
      <c r="AMD53" s="3"/>
      <c r="AME53" s="3"/>
      <c r="AMF53" s="3"/>
      <c r="AMG53" s="3"/>
      <c r="AMH53" s="3"/>
      <c r="AMI53" s="3"/>
      <c r="AMJ53" s="3"/>
    </row>
    <row r="54" spans="1:1024" s="292" customFormat="1" ht="15.6" customHeight="1" x14ac:dyDescent="0.25">
      <c r="A54" s="3"/>
      <c r="B54" s="3"/>
      <c r="C54" s="3"/>
      <c r="D54" s="3"/>
      <c r="E54" s="3"/>
      <c r="F54" s="3"/>
      <c r="G54" s="3"/>
      <c r="H54" s="3"/>
      <c r="ALS54" s="3"/>
      <c r="ALT54" s="3"/>
      <c r="ALU54" s="3"/>
      <c r="ALV54" s="3"/>
      <c r="ALW54" s="3"/>
      <c r="ALX54" s="3"/>
      <c r="ALY54" s="3"/>
      <c r="ALZ54" s="3"/>
      <c r="AMA54" s="3"/>
      <c r="AMB54" s="3"/>
      <c r="AMC54" s="3"/>
      <c r="AMD54" s="3"/>
      <c r="AME54" s="3"/>
      <c r="AMF54" s="3"/>
      <c r="AMG54" s="3"/>
      <c r="AMH54" s="3"/>
      <c r="AMI54" s="3"/>
      <c r="AMJ54" s="3"/>
    </row>
    <row r="55" spans="1:1024" s="292" customFormat="1" x14ac:dyDescent="0.25">
      <c r="A55" s="3"/>
      <c r="B55" s="3"/>
      <c r="C55" s="3"/>
      <c r="D55" s="3"/>
      <c r="E55" s="3"/>
      <c r="F55" s="3"/>
      <c r="G55" s="3"/>
      <c r="H55" s="3"/>
      <c r="ALS55" s="3"/>
      <c r="ALT55" s="3"/>
      <c r="ALU55" s="3"/>
      <c r="ALV55" s="3"/>
      <c r="ALW55" s="3"/>
      <c r="ALX55" s="3"/>
      <c r="ALY55" s="3"/>
      <c r="ALZ55" s="3"/>
      <c r="AMA55" s="3"/>
      <c r="AMB55" s="3"/>
      <c r="AMC55" s="3"/>
      <c r="AMD55" s="3"/>
      <c r="AME55" s="3"/>
      <c r="AMF55" s="3"/>
      <c r="AMG55" s="3"/>
      <c r="AMH55" s="3"/>
      <c r="AMI55" s="3"/>
      <c r="AMJ55" s="3"/>
    </row>
    <row r="56" spans="1:1024" ht="15.6" customHeight="1" x14ac:dyDescent="0.25">
      <c r="A56" s="3"/>
      <c r="B56" s="3"/>
      <c r="C56" s="3"/>
      <c r="D56" s="3"/>
      <c r="E56" s="3"/>
      <c r="F56" s="3"/>
      <c r="G56" s="3"/>
      <c r="H56" s="3"/>
    </row>
    <row r="57" spans="1:1024" ht="15.6" customHeight="1" x14ac:dyDescent="0.25">
      <c r="A57" s="3"/>
      <c r="B57" s="3"/>
      <c r="C57" s="3"/>
      <c r="D57" s="3"/>
      <c r="E57" s="3"/>
      <c r="F57" s="3"/>
      <c r="G57" s="3"/>
      <c r="H57" s="3"/>
    </row>
    <row r="58" spans="1:1024" ht="15.6" customHeight="1" x14ac:dyDescent="0.25">
      <c r="A58" s="3"/>
      <c r="B58" s="3"/>
      <c r="C58" s="3"/>
      <c r="D58" s="3"/>
      <c r="E58" s="3"/>
      <c r="F58" s="3"/>
      <c r="G58" s="3"/>
      <c r="H58" s="3"/>
    </row>
    <row r="59" spans="1:1024" ht="15.6" customHeight="1" x14ac:dyDescent="0.25">
      <c r="A59" s="3"/>
      <c r="B59" s="3"/>
      <c r="C59" s="3"/>
      <c r="D59" s="3"/>
      <c r="E59" s="3"/>
      <c r="F59" s="3"/>
      <c r="G59" s="3"/>
      <c r="H59" s="3"/>
    </row>
    <row r="60" spans="1:1024" ht="15.6" customHeight="1" x14ac:dyDescent="0.25">
      <c r="A60" s="3"/>
      <c r="B60" s="3"/>
      <c r="C60" s="3"/>
      <c r="D60" s="3"/>
      <c r="E60" s="3"/>
      <c r="F60" s="3"/>
      <c r="G60" s="3"/>
      <c r="H60" s="3"/>
    </row>
    <row r="61" spans="1:1024" ht="15.6" customHeight="1" x14ac:dyDescent="0.25">
      <c r="A61" s="3"/>
      <c r="B61" s="3"/>
      <c r="C61" s="3"/>
      <c r="D61" s="3"/>
      <c r="E61" s="3"/>
      <c r="F61" s="3"/>
      <c r="G61" s="3"/>
      <c r="H61" s="3"/>
    </row>
    <row r="62" spans="1:1024" ht="12.75" customHeight="1" x14ac:dyDescent="0.25">
      <c r="A62" s="45"/>
      <c r="B62" s="45"/>
      <c r="C62" s="45"/>
      <c r="D62" s="45"/>
      <c r="E62" s="45"/>
      <c r="F62" s="45"/>
      <c r="G62" s="45"/>
      <c r="H62" s="45"/>
    </row>
    <row r="63" spans="1:1024" ht="12.75" customHeight="1" x14ac:dyDescent="0.25">
      <c r="A63" s="45"/>
      <c r="B63" s="45"/>
      <c r="C63" s="45"/>
      <c r="D63" s="45"/>
      <c r="E63" s="45"/>
      <c r="F63" s="45"/>
      <c r="G63" s="45"/>
      <c r="H63" s="45"/>
    </row>
    <row r="1048556" ht="12.75" customHeight="1" x14ac:dyDescent="0.25"/>
    <row r="1048557" ht="12.75" customHeight="1" x14ac:dyDescent="0.25"/>
    <row r="1048558" ht="12.75" customHeight="1" x14ac:dyDescent="0.25"/>
    <row r="1048559" ht="12.75" customHeight="1" x14ac:dyDescent="0.25"/>
    <row r="1048560" ht="12.75" customHeight="1" x14ac:dyDescent="0.25"/>
    <row r="1048561" ht="12.75" customHeight="1" x14ac:dyDescent="0.25"/>
    <row r="1048562" ht="12.75" customHeight="1" x14ac:dyDescent="0.25"/>
    <row r="1048563" ht="12.75" customHeight="1" x14ac:dyDescent="0.25"/>
    <row r="1048564" ht="12.75" customHeight="1" x14ac:dyDescent="0.25"/>
    <row r="1048565" ht="12.75" customHeight="1" x14ac:dyDescent="0.25"/>
    <row r="1048566" ht="12.75" customHeight="1" x14ac:dyDescent="0.25"/>
    <row r="1048567" ht="12.75" customHeight="1" x14ac:dyDescent="0.25"/>
    <row r="1048568" ht="12.75" customHeight="1" x14ac:dyDescent="0.25"/>
    <row r="1048569" ht="12.75" customHeight="1" x14ac:dyDescent="0.25"/>
    <row r="1048570" ht="12.75" customHeight="1" x14ac:dyDescent="0.25"/>
    <row r="1048571" ht="12.75" customHeight="1" x14ac:dyDescent="0.25"/>
    <row r="1048572" ht="12.75" customHeight="1" x14ac:dyDescent="0.25"/>
    <row r="1048573" ht="12.75" customHeight="1" x14ac:dyDescent="0.25"/>
    <row r="1048574" ht="12.75" customHeight="1" x14ac:dyDescent="0.25"/>
    <row r="1048575" ht="12.75" customHeight="1" x14ac:dyDescent="0.25"/>
    <row r="1048576" ht="12.75" customHeight="1" x14ac:dyDescent="0.25"/>
  </sheetData>
  <sheetProtection password="CEB0" sheet="1" objects="1" scenarios="1"/>
  <mergeCells count="62">
    <mergeCell ref="B45:C45"/>
    <mergeCell ref="B46:C46"/>
    <mergeCell ref="B47:C47"/>
    <mergeCell ref="B48:C48"/>
    <mergeCell ref="B40:C40"/>
    <mergeCell ref="B41:C41"/>
    <mergeCell ref="B42:C42"/>
    <mergeCell ref="B43:C43"/>
    <mergeCell ref="B44:C44"/>
    <mergeCell ref="H34:H35"/>
    <mergeCell ref="B36:C36"/>
    <mergeCell ref="B37:C37"/>
    <mergeCell ref="B38:C38"/>
    <mergeCell ref="B39:C39"/>
    <mergeCell ref="B34:C34"/>
    <mergeCell ref="D34:D35"/>
    <mergeCell ref="E34:E35"/>
    <mergeCell ref="F34:F35"/>
    <mergeCell ref="G34:G35"/>
    <mergeCell ref="A29:B30"/>
    <mergeCell ref="A31:B31"/>
    <mergeCell ref="E31:H33"/>
    <mergeCell ref="A32:B32"/>
    <mergeCell ref="A33:B33"/>
    <mergeCell ref="C25:E25"/>
    <mergeCell ref="F25:H25"/>
    <mergeCell ref="A27:B27"/>
    <mergeCell ref="A28:D28"/>
    <mergeCell ref="E28:F28"/>
    <mergeCell ref="G28:H28"/>
    <mergeCell ref="A21:B21"/>
    <mergeCell ref="A22:B22"/>
    <mergeCell ref="A23:B23"/>
    <mergeCell ref="A24:B24"/>
    <mergeCell ref="A25:B26"/>
    <mergeCell ref="A15:D15"/>
    <mergeCell ref="A16:C17"/>
    <mergeCell ref="C18:E18"/>
    <mergeCell ref="F18:H18"/>
    <mergeCell ref="A20:B20"/>
    <mergeCell ref="G11:H11"/>
    <mergeCell ref="A12:C12"/>
    <mergeCell ref="G12:H12"/>
    <mergeCell ref="A13:D13"/>
    <mergeCell ref="F13:H14"/>
    <mergeCell ref="A14:D14"/>
    <mergeCell ref="A1:H1"/>
    <mergeCell ref="A2:H2"/>
    <mergeCell ref="A3:H3"/>
    <mergeCell ref="A4:H4"/>
    <mergeCell ref="A5:D5"/>
    <mergeCell ref="E5:E12"/>
    <mergeCell ref="F5:H5"/>
    <mergeCell ref="A6:C6"/>
    <mergeCell ref="F6:H8"/>
    <mergeCell ref="A7:C7"/>
    <mergeCell ref="A8:C8"/>
    <mergeCell ref="A9:C9"/>
    <mergeCell ref="G9:H9"/>
    <mergeCell ref="A10:C10"/>
    <mergeCell ref="G10:H10"/>
    <mergeCell ref="A11:C11"/>
  </mergeCells>
  <pageMargins left="0.98402777777777795" right="0.39374999999999999" top="1.0388888888888901" bottom="0.39374999999999999" header="0.78749999999999998" footer="0.51180555555555496"/>
  <pageSetup paperSize="9" scale="76" orientation="portrait" r:id="rId1"/>
  <headerFooter>
    <oddHeader>&amp;L&amp;"Arial,Kursiv"&amp;11Anlage zur Kalkulation&amp;R&amp;"Arial,Kursiv"&amp;11&amp;A</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Anlage A</vt:lpstr>
      <vt:lpstr>Anlage A1</vt:lpstr>
      <vt:lpstr>Anlage A2</vt:lpstr>
      <vt:lpstr>Anlage A3</vt:lpstr>
      <vt:lpstr>Anlage A3a</vt:lpstr>
      <vt:lpstr>Anlage A4</vt:lpstr>
      <vt:lpstr>Anlage B</vt:lpstr>
      <vt:lpstr>Anlage 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Rentrop</dc:creator>
  <cp:lastModifiedBy>Lehmann, Nicole</cp:lastModifiedBy>
  <cp:revision>164</cp:revision>
  <cp:lastPrinted>2019-03-20T16:00:14Z</cp:lastPrinted>
  <dcterms:created xsi:type="dcterms:W3CDTF">2018-10-01T11:00:11Z</dcterms:created>
  <dcterms:modified xsi:type="dcterms:W3CDTF">2019-04-10T10:19:17Z</dcterms:modified>
  <dc:language>de-DE</dc:language>
</cp:coreProperties>
</file>